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d.docs.live.net/efe166e6b0cd49d8/Počítač/"/>
    </mc:Choice>
  </mc:AlternateContent>
  <xr:revisionPtr revIDLastSave="1065" documentId="8_{2A33A6FE-1ACE-4949-8A74-026DA7AC130C}" xr6:coauthVersionLast="47" xr6:coauthVersionMax="47" xr10:uidLastSave="{35DA8D63-4E11-4A3F-885C-44E716399B24}"/>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0" i="9"/>
  <c r="D10" i="9" s="1"/>
  <c r="E12" i="9" l="1"/>
  <c r="D1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<sst xmlns="http://schemas.openxmlformats.org/spreadsheetml/2006/main" count="5278" uniqueCount="2450">
  <si>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</si>
  <si>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</si>
  <si>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</si>
  <si>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</si>
  <si>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</si>
  <si>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</si>
  <si>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</si>
  <si>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</si>
  <si>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</si>
  <si>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</si>
  <si>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</si>
  <si>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</si>
  <si>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</si>
  <si>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</si>
  <si>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</si>
  <si>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</si>
  <si>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</si>
  <si>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</si>
  <si>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</si>
  <si>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</si>
  <si>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</si>
  <si>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</si>
  <si>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</si>
  <si>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</si>
  <si>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</si>
  <si>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</si>
  <si>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</si>
  <si>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</si>
  <si>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</si>
  <si>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</si>
  <si>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</si>
  <si>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</si>
  <si>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</si>
  <si>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</si>
  <si>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</si>
  <si>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</si>
  <si>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</si>
  <si>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</si>
  <si>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</si>
  <si>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</si>
  <si>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</si>
  <si>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</si>
  <si>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</si>
  <si>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</si>
  <si>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</si>
  <si>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</si>
  <si>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</si>
  <si>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</si>
  <si>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</si>
  <si>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</si>
  <si>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</si>
  <si>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</si>
  <si>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</si>
  <si>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</si>
  <si>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</si>
  <si>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</si>
  <si>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</si>
  <si>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</si>
  <si>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</si>
  <si>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</si>
  <si>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</si>
  <si>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</si>
  <si>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</si>
  <si>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</si>
  <si>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</si>
  <si>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</si>
  <si>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</si>
  <si>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</si>
  <si>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</si>
  <si>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</si>
  <si>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</si>
  <si>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</si>
  <si>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</si>
  <si>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</si>
  <si>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</si>
  <si>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</si>
  <si>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</si>
  <si>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</si>
  <si>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</si>
  <si>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</si>
  <si>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</si>
  <si>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</si>
  <si>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</si>
  <si>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</si>
  <si>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</si>
  <si>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</si>
  <si>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</si>
  <si>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</si>
  <si>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</si>
  <si>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</si>
  <si>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</si>
  <si>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</si>
  <si>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</si>
  <si>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</si>
  <si>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</si>
  <si>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</si>
  <si>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</si>
  <si>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</si>
  <si>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</si>
  <si>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</si>
  <si>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</si>
  <si>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</si>
  <si>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</si>
  <si>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</si>
  <si>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</si>
  <si>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</si>
  <si>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</si>
  <si>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</si>
  <si>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</si>
  <si>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</si>
  <si>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</si>
  <si>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</si>
  <si>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</si>
  <si>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</si>
  <si>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</si>
  <si>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</si>
  <si>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</si>
  <si>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</si>
  <si>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</si>
  <si>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</si>
  <si>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</si>
  <si>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</si>
  <si>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</si>
  <si>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</si>
  <si>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</si>
  <si>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</si>
  <si>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</si>
  <si>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</si>
  <si>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</si>
  <si>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</si>
  <si>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</si>
  <si>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</si>
  <si>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</si>
  <si>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</si>
  <si>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</si>
  <si>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</si>
  <si>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</si>
  <si>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</si>
  <si>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</si>
  <si>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</si>
  <si>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</si>
  <si>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</si>
  <si>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</si>
  <si>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</si>
  <si>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</si>
  <si>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</si>
  <si>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</si>
  <si>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</si>
  <si>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</si>
  <si>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</si>
  <si>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</si>
  <si>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</si>
  <si>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</si>
  <si>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</si>
  <si>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</si>
  <si>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</si>
  <si>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</si>
  <si>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</si>
  <si>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</si>
  <si>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</si>
  <si>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</si>
  <si>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</si>
  <si>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</si>
  <si>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</si>
  <si>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</si>
  <si>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</si>
  <si>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</si>
  <si>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</si>
  <si>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</si>
  <si>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</si>
  <si>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</si>
  <si>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</si>
  <si>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</si>
  <si>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</si>
  <si>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</si>
  <si>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</si>
  <si>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</si>
  <si>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</si>
  <si>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</si>
  <si>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</si>
  <si>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</si>
  <si>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</si>
  <si>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</si>
  <si>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</si>
  <si>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</si>
  <si>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</si>
  <si>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</si>
  <si>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</si>
  <si>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</si>
  <si>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</si>
  <si>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</si>
  <si>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</si>
  <si>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</si>
  <si>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</si>
  <si>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</si>
  <si>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</si>
  <si>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</si>
  <si>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</si>
  <si>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</si>
  <si>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</si>
  <si>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</si>
  <si>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</si>
  <si>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</si>
  <si>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</si>
  <si>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</si>
  <si>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</si>
  <si>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</si>
  <si>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</si>
  <si>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</si>
  <si>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</si>
  <si>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</si>
  <si>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</si>
  <si>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</si>
  <si>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</si>
  <si>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</si>
  <si>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</si>
  <si>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</si>
  <si>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</si>
  <si>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</si>
  <si>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</si>
  <si>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</si>
  <si>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</si>
  <si>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</si>
  <si>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</si>
  <si>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</si>
  <si>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</si>
  <si>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</si>
  <si>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</si>
  <si>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</si>
  <si>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</si>
  <si>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</si>
  <si>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</si>
  <si>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</si>
  <si>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</si>
  <si>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</si>
  <si>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</si>
  <si>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</si>
  <si>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</si>
  <si>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</si>
  <si>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</si>
  <si>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</si>
  <si>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</si>
  <si>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</si>
  <si>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</si>
  <si>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</si>
  <si>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</si>
  <si>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</si>
  <si>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</si>
  <si>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</si>
  <si>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</si>
  <si>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</si>
  <si>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</si>
  <si>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</si>
  <si>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</si>
  <si>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</si>
  <si>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</si>
  <si>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</si>
  <si>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</si>
  <si>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</si>
  <si>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</si>
  <si>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</si>
  <si>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</si>
  <si>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</si>
  <si>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</si>
  <si>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</si>
  <si>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</si>
  <si>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</si>
  <si>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</si>
  <si>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</si>
  <si>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</si>
  <si>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</si>
  <si>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</si>
  <si>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</si>
  <si>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</si>
  <si>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</si>
  <si>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</si>
  <si>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</si>
  <si>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</si>
  <si>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</si>
  <si>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</si>
  <si>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</si>
  <si>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</si>
  <si>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</si>
  <si>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</si>
  <si>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</si>
  <si>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</si>
  <si>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</si>
  <si>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</si>
  <si>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</si>
  <si>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</si>
  <si>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</si>
  <si>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</si>
  <si>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</si>
  <si>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</si>
  <si>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</si>
  <si>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</si>
  <si>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</si>
  <si>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</si>
  <si>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</si>
  <si>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</si>
  <si>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</si>
  <si>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</si>
  <si>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</si>
  <si>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</si>
  <si>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</si>
  <si>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</si>
  <si>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</si>
  <si>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</si>
  <si>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</si>
  <si>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</si>
  <si>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</si>
  <si>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</si>
  <si>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</si>
  <si>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</si>
  <si>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</si>
  <si>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</si>
  <si>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</si>
  <si>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</si>
  <si>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</si>
  <si>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</si>
  <si>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</si>
  <si>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</si>
  <si>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</si>
  <si>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</si>
  <si>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</si>
  <si>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</si>
  <si>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</si>
  <si>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</si>
  <si>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</si>
  <si>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</si>
  <si>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</si>
  <si>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</si>
  <si>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</si>
  <si>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</si>
  <si>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</si>
  <si>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</si>
  <si>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</si>
  <si>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</si>
  <si>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</si>
  <si>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</si>
  <si>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</si>
  <si>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</si>
  <si>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</si>
  <si>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</si>
  <si>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</si>
  <si>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</si>
  <si>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</si>
  <si>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</si>
  <si>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</si>
  <si>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</si>
  <si>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</si>
  <si>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</si>
  <si>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</si>
  <si>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</si>
  <si>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</si>
  <si>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</si>
  <si>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</si>
  <si>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</si>
  <si>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</si>
  <si>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</si>
  <si>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</si>
  <si>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</si>
  <si>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</si>
  <si>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</si>
  <si>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</si>
  <si>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</si>
  <si>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</si>
  <si>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</si>
  <si>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</si>
  <si>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</si>
  <si>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</si>
  <si>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</si>
  <si>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</si>
  <si>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</si>
  <si>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</si>
  <si>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</si>
  <si>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</si>
  <si>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</si>
  <si>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</si>
  <si>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</si>
  <si>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</si>
  <si>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</si>
  <si>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</si>
  <si>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</si>
  <si>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</si>
  <si>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</si>
  <si>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</si>
  <si>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</si>
  <si>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</si>
  <si>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</si>
  <si>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</si>
  <si>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</si>
  <si>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</si>
  <si>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</si>
  <si>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</si>
  <si>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</si>
  <si>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</si>
  <si>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</si>
  <si>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</si>
  <si>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</si>
  <si>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</si>
  <si>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</si>
  <si>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</si>
  <si>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</si>
  <si>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</si>
  <si>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</si>
  <si>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</si>
  <si>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</si>
  <si>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</si>
  <si>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</si>
  <si>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</si>
  <si>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</si>
  <si>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</si>
  <si>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</si>
  <si>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</si>
  <si>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</si>
  <si>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</si>
  <si>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</si>
  <si>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</si>
  <si>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</si>
  <si>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</si>
  <si>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</si>
  <si>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</si>
  <si>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</si>
  <si>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</si>
  <si>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</si>
  <si>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</si>
  <si>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</si>
  <si>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</si>
  <si>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</si>
  <si>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</si>
  <si>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</si>
  <si>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</si>
  <si>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</si>
  <si>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</si>
  <si>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</si>
  <si>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</si>
  <si>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</si>
  <si>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</si>
  <si>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</si>
  <si>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</si>
  <si>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</si>
  <si>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</si>
  <si>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</si>
  <si>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</si>
  <si>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</si>
  <si>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</si>
  <si>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</si>
  <si>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</si>
  <si>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</si>
  <si>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</si>
  <si>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</si>
  <si>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</si>
  <si>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</si>
  <si>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</si>
  <si>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</si>
  <si>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</si>
  <si>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</si>
  <si>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</si>
  <si>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</si>
  <si>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</si>
  <si>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</si>
  <si>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</si>
  <si>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</si>
  <si>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</si>
  <si>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</si>
  <si>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</si>
  <si>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</si>
  <si>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</si>
  <si>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</si>
  <si>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</si>
  <si>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</si>
  <si>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</si>
  <si>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</si>
  <si>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</si>
  <si>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</si>
  <si>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</si>
  <si>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</si>
  <si>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</si>
  <si>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</si>
  <si>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</si>
  <si>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</si>
  <si>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</si>
  <si>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</si>
  <si>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</si>
  <si>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</si>
  <si>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</si>
  <si>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</si>
  <si>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</si>
  <si>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</si>
  <si>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</si>
  <si>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</si>
  <si>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</si>
  <si>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</si>
  <si>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</si>
  <si>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</si>
  <si>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</si>
  <si>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</si>
  <si>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</si>
  <si>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</si>
  <si>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</si>
  <si>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</si>
  <si>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</si>
  <si>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</si>
  <si>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</si>
  <si>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</si>
  <si>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</si>
  <si>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</si>
  <si>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</si>
  <si>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</si>
  <si>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</si>
  <si>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</si>
  <si>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</si>
  <si>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</si>
  <si>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</si>
  <si>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</si>
  <si>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</si>
  <si>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</si>
  <si>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</si>
  <si>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</si>
  <si>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</si>
  <si>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</si>
  <si>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</si>
  <si>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</si>
  <si>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</si>
  <si>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</si>
  <si>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</si>
  <si>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</si>
  <si>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</si>
  <si>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</si>
  <si>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</si>
  <si>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</si>
  <si>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</si>
  <si>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</si>
  <si>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</si>
  <si>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</si>
  <si>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</si>
  <si>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</si>
  <si>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</si>
  <si>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</si>
  <si>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</si>
  <si>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</si>
  <si>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</si>
  <si>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</si>
  <si>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</si>
  <si>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</si>
  <si>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</si>
  <si>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</si>
  <si>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</si>
  <si>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</si>
  <si>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</si>
  <si>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</si>
  <si>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</si>
  <si>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</si>
  <si>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</si>
  <si>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</si>
  <si>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</si>
  <si>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</si>
  <si>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</si>
  <si>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</si>
  <si>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</si>
  <si>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</si>
  <si>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</si>
  <si>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</si>
  <si>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</si>
  <si>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</si>
  <si>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</si>
  <si>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</si>
  <si>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</si>
  <si>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</si>
  <si>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</si>
  <si>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</si>
  <si>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</si>
  <si>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</si>
  <si>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</si>
  <si>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</si>
  <si>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</si>
  <si>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</si>
  <si>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</si>
  <si>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</si>
  <si>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</si>
  <si>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</si>
  <si>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</si>
  <si>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</si>
  <si>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</si>
  <si>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</si>
  <si>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</si>
  <si>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</si>
  <si>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</si>
  <si>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</si>
  <si>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</si>
  <si>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</si>
  <si>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</si>
  <si>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</si>
  <si>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</si>
  <si>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</si>
  <si>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</si>
  <si>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</si>
  <si>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</si>
  <si>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</si>
  <si>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</si>
  <si>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</si>
  <si>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</si>
  <si>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</si>
  <si>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</si>
  <si>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</si>
  <si>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</si>
  <si>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</si>
  <si>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</si>
  <si>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</si>
  <si>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</si>
  <si>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</si>
  <si>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</si>
  <si>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</si>
  <si>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</si>
  <si>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</si>
  <si>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</si>
  <si>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</si>
  <si>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</si>
  <si>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</si>
  <si>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</si>
  <si>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</si>
  <si>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</si>
  <si>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</si>
  <si>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</si>
  <si>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</si>
  <si>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</si>
  <si>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</si>
  <si>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</si>
  <si>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</si>
  <si>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</si>
  <si>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</si>
  <si>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</si>
  <si>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</si>
  <si>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</si>
  <si>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</si>
  <si>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</si>
  <si>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</si>
  <si>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</si>
  <si>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</si>
  <si>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</si>
  <si>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</si>
  <si>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</si>
  <si>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</si>
  <si>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</si>
  <si>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</si>
  <si>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</si>
  <si>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</si>
  <si>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</si>
  <si>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</si>
  <si>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</si>
  <si>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</si>
  <si>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</si>
  <si>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</si>
  <si>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</si>
  <si>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</si>
  <si>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</si>
  <si>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</si>
  <si>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</si>
  <si>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</si>
  <si>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</si>
  <si>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</si>
  <si>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</si>
  <si>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</si>
  <si>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</si>
  <si>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</si>
  <si>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</si>
  <si>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</si>
  <si>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</si>
  <si>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</si>
  <si>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</si>
  <si>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</si>
  <si>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</si>
  <si>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</si>
  <si>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</si>
  <si>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</si>
  <si>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</si>
  <si>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</si>
  <si>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</si>
  <si>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</si>
  <si>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</si>
  <si>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</si>
  <si>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</si>
  <si>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</si>
  <si>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</si>
  <si>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</si>
  <si>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</si>
  <si>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</si>
  <si>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</si>
  <si>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</si>
  <si>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</si>
  <si>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</si>
  <si>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</si>
  <si>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</si>
  <si>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</si>
  <si>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</si>
  <si>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</si>
  <si>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</si>
  <si>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</si>
  <si>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</si>
  <si>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</si>
  <si>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</si>
  <si>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</si>
  <si>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</si>
  <si>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</si>
  <si>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</si>
  <si>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</si>
  <si>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</si>
  <si>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</si>
  <si>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</si>
  <si>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</si>
  <si>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</si>
  <si>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</si>
  <si>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</si>
  <si>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</si>
  <si>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</si>
  <si>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</si>
  <si>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</si>
  <si>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</si>
  <si>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</si>
  <si>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</si>
  <si>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</si>
  <si>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</si>
  <si>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</si>
  <si>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</si>
  <si>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</si>
  <si>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</si>
  <si>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</si>
  <si>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</si>
  <si>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</si>
  <si>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</si>
  <si>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</si>
  <si>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</si>
  <si>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</si>
  <si>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</si>
  <si>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</si>
  <si>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</si>
  <si>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</si>
  <si>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</si>
  <si>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</si>
  <si>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</si>
  <si>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</si>
  <si>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</si>
  <si>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</si>
  <si>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</si>
  <si>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</si>
  <si>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</si>
  <si>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</si>
  <si>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</si>
  <si>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</si>
  <si>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</si>
  <si>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</si>
  <si>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</si>
  <si>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</si>
  <si>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</si>
  <si>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</si>
  <si>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</si>
  <si>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</si>
  <si>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</si>
  <si>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</si>
  <si>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</si>
  <si>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</si>
  <si>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</si>
  <si>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</si>
  <si>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</si>
  <si>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</si>
  <si>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</si>
  <si>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</si>
  <si>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</si>
  <si>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</si>
  <si>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</si>
  <si>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</si>
  <si>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</si>
  <si>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</si>
  <si>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</si>
  <si>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</si>
  <si>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</si>
  <si>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</si>
  <si>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</si>
  <si>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</si>
  <si>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</si>
  <si>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</si>
  <si>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</si>
  <si>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</si>
  <si>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</si>
  <si>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</si>
  <si>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</si>
  <si>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</si>
  <si>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</si>
  <si>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</si>
  <si>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</si>
  <si>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</si>
  <si>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</si>
  <si>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</si>
  <si>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</si>
  <si>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</si>
  <si>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</si>
  <si>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</si>
  <si>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</si>
  <si>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</si>
  <si>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</si>
  <si>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</si>
  <si>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</si>
  <si>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</si>
  <si>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</si>
  <si>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</si>
  <si>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</si>
  <si>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</si>
  <si>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</si>
  <si>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</si>
  <si>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</si>
  <si>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</si>
  <si>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</si>
  <si>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</si>
  <si>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</si>
  <si>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</si>
  <si>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</si>
  <si>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</si>
  <si>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</si>
  <si>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</si>
  <si>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</si>
  <si>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</si>
  <si>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</si>
  <si>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</si>
  <si>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</si>
  <si>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</si>
  <si>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</si>
  <si>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</si>
  <si>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</si>
  <si>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</si>
  <si>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</si>
  <si>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</si>
  <si>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</si>
  <si>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</si>
  <si>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</si>
  <si>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</si>
  <si>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</si>
  <si>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</si>
  <si>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</si>
  <si>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</si>
  <si>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</si>
  <si>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</si>
  <si>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</si>
  <si>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</si>
  <si>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</si>
  <si>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</si>
  <si>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</si>
  <si>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</si>
  <si>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</si>
  <si>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</si>
  <si>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</si>
  <si>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</si>
  <si>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</si>
  <si>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</si>
  <si>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</si>
  <si>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</si>
  <si>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</si>
  <si>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</si>
  <si>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</si>
  <si>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</si>
  <si>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</si>
  <si>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</si>
  <si>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</si>
  <si>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</si>
  <si>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</si>
  <si>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</si>
  <si>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</si>
  <si>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</si>
  <si>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</si>
  <si>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</si>
  <si>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</si>
  <si>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</si>
  <si>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</si>
  <si>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</si>
  <si>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</si>
  <si>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</si>
  <si>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</si>
  <si>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</si>
  <si>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</si>
  <si>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</si>
  <si>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</si>
  <si>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</si>
  <si>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</si>
  <si>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</si>
  <si>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</si>
  <si>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</si>
  <si>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</si>
  <si>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</si>
  <si>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</si>
  <si>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</si>
  <si>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</si>
  <si>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</si>
  <si>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</si>
  <si>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</si>
  <si>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</si>
  <si>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</si>
  <si>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</si>
  <si>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</si>
  <si>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</si>
  <si>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</si>
  <si>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</si>
  <si>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</si>
  <si>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</si>
  <si>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</si>
  <si>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</si>
  <si>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</si>
  <si>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</si>
  <si>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</si>
  <si>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</si>
  <si>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</si>
  <si>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</si>
  <si>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</si>
  <si>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</si>
  <si>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</si>
  <si>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</si>
  <si>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</si>
  <si>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</si>
  <si>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</si>
  <si>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</si>
  <si>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</si>
  <si>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</si>
  <si>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</si>
  <si>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</si>
  <si>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</si>
  <si>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</si>
  <si>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</si>
  <si>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</si>
  <si>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</si>
  <si>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</si>
  <si>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</si>
  <si>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</si>
  <si>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</si>
  <si>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</si>
  <si>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</si>
  <si>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</si>
  <si>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</si>
  <si>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</si>
  <si>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</si>
  <si>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</si>
  <si>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</si>
  <si>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</si>
  <si>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</si>
  <si>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</si>
  <si>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</si>
  <si>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</si>
  <si>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</si>
  <si>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</si>
  <si>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</si>
  <si>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</si>
  <si>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</si>
  <si>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</si>
  <si>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</si>
  <si>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</si>
  <si>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</si>
  <si>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</si>
  <si>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</si>
  <si>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</si>
  <si>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</si>
  <si>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</si>
  <si>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</si>
  <si>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</si>
  <si>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</si>
  <si>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</si>
  <si>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</si>
  <si>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</si>
  <si>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</si>
  <si>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</si>
  <si>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</si>
  <si>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</si>
  <si>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</si>
  <si>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</si>
  <si>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</si>
  <si>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</si>
  <si>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</si>
  <si>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</si>
  <si>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</si>
  <si>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</si>
  <si>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</si>
  <si>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</si>
  <si>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</si>
  <si>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</si>
  <si>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</si>
  <si>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</si>
  <si>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</si>
  <si>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</si>
  <si>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</si>
  <si>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</si>
  <si>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</si>
  <si>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</si>
  <si>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</si>
  <si>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</si>
  <si>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</si>
  <si>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</si>
  <si>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</si>
  <si>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</si>
  <si>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</si>
  <si>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</si>
  <si>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</si>
  <si>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</si>
  <si>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</si>
  <si>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</si>
  <si>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</si>
  <si>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</si>
  <si>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</si>
  <si>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</si>
  <si>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</si>
  <si>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</si>
  <si>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</si>
  <si>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</si>
  <si>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</si>
  <si>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</si>
  <si>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</si>
  <si>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</si>
  <si>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</si>
  <si>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</si>
  <si>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</si>
  <si>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</si>
  <si>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</si>
  <si>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</si>
  <si>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</si>
  <si>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</si>
  <si>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</si>
  <si>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</si>
  <si>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</si>
  <si>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</si>
  <si>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</si>
  <si>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</si>
  <si>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</si>
  <si>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</si>
  <si>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</si>
  <si>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</si>
  <si>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</si>
  <si>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</si>
  <si>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</si>
  <si>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</si>
  <si>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</si>
  <si>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</si>
  <si>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</si>
  <si>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</si>
  <si>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</si>
  <si>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</si>
  <si>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</si>
  <si>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</si>
  <si>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</si>
  <si>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</si>
  <si>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</si>
  <si>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</si>
  <si>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</si>
  <si>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</si>
  <si>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</si>
  <si>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</si>
  <si>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</si>
  <si>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</si>
  <si>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</si>
  <si>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</si>
  <si>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</si>
  <si>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</si>
  <si>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</si>
  <si>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</si>
  <si>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</si>
  <si>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</si>
  <si>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</si>
  <si>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</si>
  <si>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</si>
  <si>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</si>
  <si>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</si>
  <si>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</si>
  <si>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</si>
  <si>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</si>
  <si>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</si>
  <si>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</si>
  <si>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</si>
  <si>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</si>
  <si>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</si>
  <si>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</si>
  <si>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</si>
  <si>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</si>
  <si>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</si>
  <si>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</si>
  <si>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</si>
  <si>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</si>
  <si>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</si>
  <si>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</si>
  <si>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</si>
  <si>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</si>
  <si>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</si>
  <si>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</si>
  <si>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</si>
  <si>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</si>
  <si>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</si>
  <si>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</si>
  <si>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</si>
  <si>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</si>
  <si>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</si>
  <si>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</si>
  <si>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</si>
  <si>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</si>
  <si>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</si>
  <si>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</si>
  <si>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</si>
  <si>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</si>
  <si>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</si>
  <si>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</si>
  <si>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</si>
  <si>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</si>
  <si>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</si>
  <si>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</si>
  <si>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</si>
  <si>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</si>
  <si>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</si>
  <si>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</si>
  <si>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</si>
  <si>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</si>
  <si>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</si>
  <si>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</si>
  <si>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</si>
  <si>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</si>
  <si>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</si>
  <si>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</si>
  <si>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</si>
  <si>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</si>
  <si>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</si>
  <si>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</si>
  <si>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</si>
  <si>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</si>
  <si>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</si>
  <si>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</si>
  <si>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</si>
  <si>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</si>
  <si>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</si>
  <si>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</si>
  <si>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</si>
  <si>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</si>
  <si>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</si>
  <si>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</si>
  <si>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</si>
  <si>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</si>
  <si>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</si>
  <si>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</si>
  <si>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</si>
  <si>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</si>
  <si>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</si>
  <si>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</si>
  <si>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</si>
  <si>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</si>
  <si>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</si>
  <si>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</si>
  <si>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</si>
  <si>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</si>
  <si>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</si>
  <si>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</si>
  <si>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</si>
  <si>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</si>
  <si>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</si>
  <si>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</si>
  <si>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</si>
  <si>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</si>
  <si>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</si>
  <si>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</si>
  <si>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</si>
  <si>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</si>
  <si>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</si>
  <si>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</si>
  <si>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</si>
  <si>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</si>
  <si>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</si>
  <si>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</si>
  <si>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</si>
  <si>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</si>
  <si>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</si>
  <si>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</si>
  <si>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</si>
  <si>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</si>
  <si>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</si>
  <si>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</si>
  <si>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</si>
  <si>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</si>
  <si>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</si>
  <si>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</si>
  <si>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</si>
  <si>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</si>
  <si>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</si>
  <si>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</si>
  <si>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</si>
  <si>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</si>
  <si>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</si>
  <si>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</si>
  <si>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</si>
  <si>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</si>
  <si>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</si>
  <si>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</si>
  <si>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</si>
  <si>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</si>
  <si>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</si>
  <si>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</si>
  <si>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</si>
  <si>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</si>
  <si>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</si>
  <si>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</si>
  <si>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</si>
  <si>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</si>
  <si>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</si>
  <si>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</si>
  <si>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</si>
  <si>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</si>
  <si>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</si>
  <si>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</si>
  <si>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</si>
  <si>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</si>
  <si>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</si>
  <si>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</si>
  <si>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</si>
  <si>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</si>
  <si>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</si>
  <si>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</si>
  <si>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</si>
  <si>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</si>
  <si>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</si>
  <si>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</si>
  <si>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</si>
  <si>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</si>
  <si>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</si>
  <si>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</si>
  <si>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</si>
  <si>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</si>
  <si>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</si>
  <si>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</si>
  <si>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</si>
  <si>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</si>
  <si>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</si>
  <si>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</si>
  <si>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</si>
  <si>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</si>
  <si>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</si>
  <si>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</si>
  <si>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</si>
  <si>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</si>
  <si>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</si>
  <si>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</si>
  <si>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</si>
  <si>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</si>
  <si>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</si>
  <si>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</si>
  <si>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</si>
  <si>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</si>
  <si>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</si>
  <si>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</si>
  <si>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</si>
  <si>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</si>
  <si>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</si>
  <si>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</si>
  <si>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</si>
  <si>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</si>
  <si>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</si>
  <si>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</si>
  <si>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</si>
  <si>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</si>
  <si>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</si>
  <si>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</si>
  <si>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</si>
  <si>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</si>
  <si>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</si>
  <si>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</si>
  <si>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</si>
  <si>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</si>
  <si>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</si>
  <si>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</si>
  <si>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</si>
  <si>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</si>
  <si>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</si>
  <si>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</si>
  <si>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</si>
  <si>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</si>
  <si>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</si>
  <si>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</si>
  <si>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</si>
  <si>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</si>
  <si>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</si>
  <si>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</si>
  <si>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</si>
  <si>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</si>
  <si>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</si>
  <si>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</si>
  <si>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</si>
  <si>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</si>
  <si>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</si>
  <si>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</si>
  <si>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</si>
  <si>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</si>
  <si>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</si>
  <si>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</si>
  <si>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</si>
  <si>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</si>
  <si>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</si>
  <si>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</si>
  <si>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</si>
  <si>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</si>
  <si>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</si>
  <si>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</si>
  <si>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</si>
  <si>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</si>
  <si>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</si>
  <si>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</si>
  <si>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</si>
  <si>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</si>
  <si>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</si>
  <si>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</si>
  <si>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</si>
  <si>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</si>
  <si>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</si>
  <si>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</si>
  <si>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</si>
  <si>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</si>
  <si>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</si>
  <si>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</si>
  <si>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</si>
  <si>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</si>
  <si>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</si>
  <si>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</si>
  <si>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</si>
  <si>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</si>
  <si>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</si>
  <si>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</si>
  <si>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</si>
  <si>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</si>
  <si>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</si>
  <si>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</si>
  <si>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</si>
  <si>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</si>
  <si>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</si>
  <si>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</si>
  <si>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</si>
  <si>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</si>
  <si>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</si>
  <si>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</si>
  <si>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</si>
  <si>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</si>
  <si>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</si>
  <si>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</si>
  <si>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</si>
  <si>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</si>
  <si>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</si>
  <si>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</si>
  <si>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</si>
  <si>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</si>
  <si>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</si>
  <si>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</si>
  <si>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</si>
  <si>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</si>
  <si>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</si>
  <si>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</si>
  <si>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</si>
  <si>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</si>
  <si>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</si>
  <si>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</si>
  <si>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</si>
  <si>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</si>
  <si>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</si>
  <si>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</si>
  <si>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</si>
  <si>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</si>
  <si>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</si>
  <si>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</si>
  <si>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</si>
  <si>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</si>
  <si>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</si>
  <si>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</si>
  <si>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</si>
  <si>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</si>
  <si>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</si>
  <si>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</si>
  <si>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</si>
  <si>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</si>
  <si>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</si>
  <si>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</si>
  <si>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</si>
  <si>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</si>
  <si>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</si>
  <si>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</si>
  <si>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</si>
  <si>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</si>
  <si>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</si>
  <si>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</si>
  <si>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</si>
  <si>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</si>
  <si>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</si>
  <si>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</si>
  <si>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</si>
  <si>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</si>
  <si>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</si>
  <si>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</si>
  <si>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</si>
  <si>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</si>
  <si>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</si>
  <si>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</si>
  <si>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</si>
  <si>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</si>
  <si>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</si>
  <si>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</si>
  <si>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</si>
  <si>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</si>
  <si>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</si>
  <si>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</si>
  <si>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</si>
  <si>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</si>
  <si>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</si>
  <si>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</si>
  <si>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</si>
  <si>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</si>
  <si>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</si>
  <si>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</si>
  <si>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</si>
  <si>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</si>
  <si>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</si>
  <si>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</si>
  <si>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</si>
  <si>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</si>
  <si>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</si>
  <si>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</si>
  <si>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</si>
  <si>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</si>
  <si>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</si>
  <si>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</si>
  <si>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</si>
  <si>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</si>
  <si>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</si>
  <si>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</si>
  <si>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</si>
  <si>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</si>
  <si>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</si>
  <si>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</si>
  <si>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</si>
  <si>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</si>
  <si>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</si>
  <si>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</si>
  <si>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</si>
  <si>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</si>
  <si>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</si>
  <si>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</si>
  <si>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</si>
  <si>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</si>
  <si>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</si>
  <si>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</si>
  <si>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</si>
  <si>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</si>
  <si>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</si>
  <si>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</si>
  <si>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</si>
  <si>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</si>
  <si>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</si>
  <si>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</si>
  <si>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</si>
  <si>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</si>
  <si>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</si>
  <si>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</si>
  <si>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</si>
  <si>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</si>
  <si>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</si>
  <si>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</si>
  <si>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</si>
  <si>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</si>
  <si>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</si>
  <si>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</si>
  <si>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</si>
  <si>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</si>
  <si>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</si>
  <si>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</si>
  <si>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</si>
  <si>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</si>
  <si>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</si>
  <si>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</si>
  <si>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</si>
  <si>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</si>
  <si>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</si>
  <si>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</si>
  <si>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</si>
  <si>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</si>
  <si>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</si>
  <si>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</si>
  <si>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</si>
  <si>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</si>
  <si>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</si>
  <si>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</si>
  <si>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</si>
  <si>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</si>
  <si>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</si>
  <si>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</si>
  <si>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</si>
  <si>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</si>
  <si>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</si>
  <si>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</si>
  <si>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</si>
  <si>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</si>
  <si>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</si>
  <si>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</si>
  <si>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</si>
  <si>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</si>
  <si>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</si>
  <si>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</si>
  <si>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</si>
  <si>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</si>
  <si>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</si>
  <si>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</si>
  <si>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</si>
  <si>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</si>
  <si>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</si>
  <si>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</si>
  <si>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</si>
  <si>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</si>
  <si>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</si>
  <si>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</si>
  <si>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</si>
  <si>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</si>
  <si>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</si>
  <si>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</si>
  <si>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</si>
  <si>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</si>
  <si>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</si>
  <si>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</si>
  <si>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</si>
  <si>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</si>
  <si>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</si>
  <si>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</si>
  <si>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</si>
  <si>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</si>
  <si>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</si>
  <si>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</si>
  <si>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</si>
  <si>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</si>
  <si>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</si>
  <si>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</si>
  <si>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</si>
  <si>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</si>
  <si>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</si>
  <si>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</si>
  <si>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</si>
  <si>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</si>
  <si>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</si>
  <si>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</si>
  <si>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</si>
  <si>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</si>
  <si>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</si>
  <si>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</si>
  <si>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</si>
  <si>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</si>
  <si>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</si>
  <si>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</si>
  <si>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</si>
  <si>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</si>
  <si>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</si>
  <si>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</si>
  <si>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</si>
  <si>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</si>
  <si>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</si>
  <si>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</si>
  <si>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</si>
  <si>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</si>
  <si>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</si>
  <si>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</si>
  <si>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</si>
  <si>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</si>
  <si>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</si>
  <si>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</si>
  <si>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</si>
  <si>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</si>
  <si>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</si>
  <si>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</si>
  <si>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</si>
  <si>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</si>
  <si>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</si>
  <si>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</si>
  <si>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</si>
  <si>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</si>
  <si>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</si>
  <si>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</si>
  <si>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</si>
  <si>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</si>
  <si>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</si>
  <si>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</si>
  <si>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</si>
  <si>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</si>
  <si>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</si>
  <si>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</si>
  <si>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</si>
  <si>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</si>
  <si>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</si>
  <si>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</si>
  <si>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</si>
  <si>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</si>
  <si>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</si>
  <si>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</si>
  <si>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</si>
  <si>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</si>
  <si>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</si>
  <si>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</si>
  <si>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</si>
  <si>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</si>
  <si>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</si>
  <si>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</si>
  <si>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</si>
  <si>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</si>
  <si>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</si>
  <si>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</si>
  <si>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</si>
  <si>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</si>
  <si>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</si>
  <si>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</si>
  <si>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</si>
  <si>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</si>
  <si>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</si>
  <si>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</si>
  <si>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</si>
  <si>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</si>
  <si>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</si>
  <si>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</si>
  <si>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</si>
  <si>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</si>
  <si>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</si>
  <si>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</si>
  <si>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</si>
  <si>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</si>
  <si>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</si>
  <si>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</si>
  <si>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</si>
  <si>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</si>
  <si>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</si>
  <si>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</si>
  <si>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</si>
  <si>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</si>
  <si>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</si>
  <si>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</si>
  <si>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</si>
  <si>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</si>
  <si>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</si>
  <si>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</si>
  <si>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</si>
  <si>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</si>
  <si>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</si>
  <si>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</si>
  <si>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</si>
  <si>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</si>
  <si>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</si>
  <si>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</si>
  <si>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</si>
  <si>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</si>
  <si>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</si>
  <si>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</si>
  <si>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</si>
  <si>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</si>
  <si>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</si>
  <si>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</si>
  <si>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</si>
  <si>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</si>
  <si>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</si>
  <si>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</si>
  <si>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</si>
  <si>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</si>
  <si>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</si>
  <si>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</si>
  <si>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</si>
  <si>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</si>
  <si>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</si>
  <si>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</si>
  <si>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</si>
  <si>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</si>
  <si>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</si>
  <si>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</si>
  <si>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</si>
  <si>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</si>
  <si>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</si>
  <si>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</si>
  <si>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</si>
  <si>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</si>
  <si>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</si>
  <si>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</si>
  <si>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</si>
  <si>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</si>
  <si>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</si>
  <si>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</si>
  <si>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</si>
  <si>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</si>
  <si>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</si>
  <si>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</si>
  <si>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</si>
  <si>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</si>
  <si>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</si>
  <si>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</si>
  <si>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</si>
  <si>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</si>
  <si>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</si>
  <si>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</si>
  <si>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</si>
  <si>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</si>
  <si>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</si>
  <si>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</si>
  <si>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</si>
  <si>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</si>
  <si>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</si>
  <si>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</si>
  <si>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</si>
  <si>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</si>
  <si>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</si>
  <si>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</si>
  <si>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</si>
  <si>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</si>
  <si>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</si>
  <si>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</si>
  <si>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</si>
  <si>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</si>
  <si>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</si>
  <si>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</si>
  <si>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</si>
  <si>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</si>
  <si>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</si>
  <si>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</si>
  <si>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</si>
  <si>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</si>
  <si>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</si>
  <si>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</si>
  <si>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</si>
  <si>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</si>
  <si>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</si>
  <si>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</si>
  <si>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</si>
  <si>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</si>
  <si>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</si>
  <si>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</si>
  <si>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</si>
  <si>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</si>
  <si>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</si>
  <si>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</si>
  <si>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</si>
  <si>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</si>
  <si>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</si>
  <si>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</si>
  <si>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</si>
  <si>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</si>
  <si>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</si>
  <si>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</si>
  <si>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</si>
  <si>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</si>
  <si>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</si>
  <si>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</si>
  <si>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</si>
  <si>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</si>
  <si>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</si>
  <si>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</si>
  <si>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</si>
  <si>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</si>
  <si>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</si>
  <si>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</si>
  <si>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</si>
  <si>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</si>
  <si>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</si>
  <si>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</si>
  <si>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</si>
  <si>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</si>
  <si>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</si>
  <si>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</si>
  <si>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</si>
  <si>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</si>
  <si>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</si>
  <si>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</si>
  <si>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</si>
  <si>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</si>
  <si>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</si>
  <si>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</si>
  <si>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</si>
  <si>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</si>
  <si>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</si>
  <si>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</si>
  <si>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</si>
  <si>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</si>
  <si>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</si>
  <si>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</si>
  <si>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</si>
  <si>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</si>
  <si>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</si>
  <si>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</si>
  <si>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</si>
  <si>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</si>
  <si>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</si>
  <si>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</si>
  <si>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</si>
  <si>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</si>
  <si>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</si>
  <si>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</si>
  <si>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</si>
  <si>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</si>
  <si>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</si>
  <si>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</si>
  <si>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</si>
  <si>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</si>
  <si>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</si>
  <si>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</si>
  <si>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</si>
  <si>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</si>
  <si>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</si>
  <si>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</si>
  <si>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</si>
  <si>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</si>
  <si>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</si>
  <si>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</si>
  <si>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</si>
  <si>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</si>
  <si>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</si>
  <si>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</si>
  <si>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</si>
  <si>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</si>
  <si>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</si>
  <si>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</si>
  <si>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</si>
  <si>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</si>
  <si>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</si>
  <si>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</si>
  <si>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</si>
  <si>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</si>
  <si>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</si>
  <si>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</si>
  <si>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</si>
  <si>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</si>
  <si>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</si>
  <si>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</si>
  <si>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</si>
  <si>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</si>
  <si>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</si>
  <si>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</si>
  <si>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</si>
  <si>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</si>
  <si>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</si>
  <si>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</si>
  <si>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</si>
  <si>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</si>
  <si>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</si>
  <si>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</si>
  <si>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</si>
  <si>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</si>
  <si>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</si>
  <si>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</si>
  <si>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</si>
  <si>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</si>
  <si>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</si>
  <si>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</si>
  <si>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</si>
  <si>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</si>
  <si>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</si>
  <si>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</si>
  <si>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</si>
  <si>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</si>
  <si>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</si>
  <si>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</si>
  <si>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</si>
  <si>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</si>
  <si>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</si>
  <si>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</si>
  <si>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</si>
  <si>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</si>
  <si>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</si>
  <si>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</si>
  <si>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</si>
  <si>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</si>
  <si>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</si>
  <si>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</si>
  <si>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</si>
  <si>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</si>
  <si>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</si>
  <si>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</si>
  <si>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</si>
  <si>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</si>
  <si>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</si>
  <si>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</si>
  <si>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</si>
  <si>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</si>
  <si>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</si>
  <si>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</si>
  <si>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</si>
  <si>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</si>
  <si>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</si>
  <si>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</si>
  <si>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</si>
  <si>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</si>
  <si>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</si>
  <si>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</si>
  <si>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</si>
  <si>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</si>
  <si>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</si>
  <si>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</si>
  <si>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</si>
  <si>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</si>
  <si>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</si>
  <si>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</si>
  <si>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</si>
  <si>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</si>
  <si>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</si>
  <si>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</si>
  <si>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</si>
  <si>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</si>
  <si>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</si>
  <si>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</si>
  <si>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</si>
  <si>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</si>
  <si>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</si>
  <si>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</si>
  <si>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</si>
  <si>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</si>
  <si>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</si>
  <si>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</si>
  <si>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</si>
  <si>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</si>
  <si>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</si>
  <si>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</si>
  <si>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</si>
  <si>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</si>
  <si>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</si>
  <si>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</si>
  <si>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</si>
  <si>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</si>
  <si>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</si>
  <si>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</si>
  <si>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</si>
  <si>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</si>
  <si>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</si>
  <si>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</si>
  <si>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</si>
  <si>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</si>
  <si>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</si>
  <si>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</si>
  <si>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</si>
  <si>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</si>
  <si>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</si>
  <si>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</si>
  <si>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</si>
  <si>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</si>
  <si>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</si>
  <si>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</si>
  <si>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</si>
  <si>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</si>
  <si>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</si>
  <si>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</si>
  <si>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</si>
  <si>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</si>
  <si>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</si>
  <si>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</si>
  <si>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</si>
  <si>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</si>
  <si>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</si>
  <si>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</si>
  <si>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</si>
  <si>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</si>
  <si>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</si>
  <si>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</si>
  <si>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</si>
  <si>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</si>
  <si>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</si>
  <si>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</si>
  <si>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</si>
  <si>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</si>
  <si>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</si>
  <si>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</si>
  <si>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</si>
  <si>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</si>
  <si>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</si>
  <si>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</si>
  <si>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</si>
  <si>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</si>
  <si>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</si>
  <si>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</si>
  <si>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</si>
  <si>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</si>
  <si>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</si>
  <si>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</si>
  <si>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</si>
  <si>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</si>
  <si>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</si>
  <si>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</si>
  <si>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</si>
  <si>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</si>
  <si>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</si>
  <si>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</si>
  <si>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</si>
  <si>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</si>
  <si>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</si>
  <si>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</si>
  <si>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</si>
  <si>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</si>
  <si>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</si>
  <si>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</si>
  <si>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</si>
  <si>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</si>
  <si>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</si>
  <si>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</si>
  <si>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</si>
  <si>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</si>
  <si>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</si>
  <si>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</si>
  <si>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</si>
  <si>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</si>
  <si>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</si>
  <si>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</si>
  <si>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</si>
  <si>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</si>
  <si>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</si>
  <si>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</si>
  <si>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</si>
  <si>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</si>
  <si>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</si>
  <si>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</si>
  <si>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</si>
  <si>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</si>
  <si>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</si>
  <si>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</si>
  <si>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</si>
  <si>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</si>
  <si>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</si>
  <si>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</si>
  <si>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</si>
  <si>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</si>
  <si>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</si>
  <si>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</si>
  <si>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</si>
  <si>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</si>
  <si>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</si>
  <si>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</si>
  <si>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</si>
  <si>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</si>
  <si>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</si>
  <si>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</si>
  <si>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</si>
  <si>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</si>
  <si>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</si>
  <si>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</si>
  <si>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</si>
  <si>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</si>
  <si>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</si>
  <si>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</si>
  <si>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</si>
  <si>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</si>
  <si>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</si>
  <si>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</si>
  <si>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</si>
  <si>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</si>
  <si>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</si>
  <si>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</si>
  <si>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</si>
  <si>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</si>
  <si>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</si>
  <si>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</si>
  <si>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</si>
  <si>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</si>
  <si>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</si>
  <si>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</si>
  <si>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</si>
  <si>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</si>
  <si>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</si>
  <si>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</si>
  <si>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</si>
  <si>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</si>
  <si>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</si>
  <si>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</si>
  <si>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</si>
  <si>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</si>
  <si>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</si>
  <si>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</si>
  <si>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</si>
  <si>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</si>
  <si>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</si>
  <si>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</si>
  <si>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</si>
  <si>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</si>
  <si>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</si>
  <si>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</si>
  <si>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</si>
  <si>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</si>
  <si>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</si>
  <si>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</si>
  <si>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</si>
  <si>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</si>
  <si>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</si>
  <si>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</si>
  <si>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</si>
  <si>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</si>
  <si>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</si>
  <si>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</si>
  <si>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</si>
  <si>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</si>
  <si>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</si>
  <si>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</si>
  <si>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</si>
  <si>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</si>
  <si>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</si>
  <si>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</si>
  <si>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</si>
  <si>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</si>
  <si>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</si>
  <si>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</si>
  <si>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</si>
  <si>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</si>
  <si>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</si>
  <si>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</si>
  <si>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</si>
  <si>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</si>
  <si>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</si>
  <si>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</si>
  <si>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</si>
  <si>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</si>
  <si>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</si>
  <si>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</si>
  <si>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</si>
  <si>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</si>
  <si>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</si>
  <si>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</si>
  <si>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</si>
  <si>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</si>
  <si>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</si>
  <si>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</si>
  <si>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</si>
  <si>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</si>
  <si>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</si>
  <si>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</si>
  <si>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</si>
  <si>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</si>
  <si>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</si>
  <si>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</si>
  <si>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</si>
  <si>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</si>
  <si>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</si>
  <si>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</si>
  <si>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</si>
  <si>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</si>
  <si>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</si>
  <si>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</si>
  <si>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</si>
  <si>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</si>
  <si>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</si>
  <si>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</si>
  <si>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</si>
  <si>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</si>
  <si>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</si>
  <si>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</si>
  <si>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</si>
  <si>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</si>
  <si>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</si>
  <si>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</si>
  <si>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</si>
  <si>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</si>
  <si>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</si>
  <si>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</si>
  <si>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</si>
  <si>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</si>
  <si>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</si>
  <si>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</si>
  <si>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</si>
  <si>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</si>
  <si>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</si>
  <si>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</si>
  <si>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</si>
  <si>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</si>
  <si>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</si>
  <si>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</si>
  <si>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</si>
  <si>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</si>
  <si>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</si>
  <si>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</si>
  <si>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</si>
  <si>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</si>
  <si>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</si>
  <si>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</si>
  <si>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</si>
  <si>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</si>
  <si>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</si>
  <si>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</si>
  <si>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</si>
  <si>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</si>
  <si>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</si>
  <si>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</si>
  <si>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</si>
  <si>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</si>
  <si>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</si>
  <si>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</si>
  <si>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</si>
  <si>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</si>
  <si>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</si>
  <si>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</si>
  <si>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</si>
  <si>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</si>
  <si>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</si>
  <si>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</si>
  <si>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</si>
  <si>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</si>
  <si>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</si>
  <si>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</si>
  <si>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</si>
  <si>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</si>
  <si>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</si>
  <si>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</si>
  <si>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</si>
  <si>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</si>
  <si>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</si>
  <si>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</si>
  <si>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</si>
  <si>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</si>
  <si>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</si>
  <si>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</si>
  <si>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</si>
  <si>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</si>
  <si>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</si>
  <si>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</si>
  <si>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</si>
  <si>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</si>
  <si>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</si>
  <si>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</si>
  <si>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</si>
  <si>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</si>
  <si>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</si>
  <si>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</si>
  <si>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</si>
  <si>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</si>
  <si>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</si>
  <si>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</si>
  <si>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</si>
  <si>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</si>
  <si>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</si>
  <si>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</si>
  <si>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</si>
  <si>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</si>
  <si>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</si>
  <si>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</si>
  <si>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</si>
  <si>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</si>
  <si>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</si>
  <si>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</si>
  <si>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</si>
  <si>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</si>
  <si>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</si>
  <si>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</si>
  <si>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</si>
  <si>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</si>
  <si>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</si>
  <si>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</si>
  <si>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</si>
  <si>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</si>
  <si>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</si>
  <si>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</si>
  <si>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</si>
  <si>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</si>
  <si>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</si>
  <si>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</si>
  <si>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</si>
  <si>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</si>
  <si>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</si>
  <si>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</si>
  <si>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</si>
  <si>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</si>
  <si>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</si>
  <si>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</si>
  <si>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</si>
  <si>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</si>
  <si>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</si>
  <si>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</si>
  <si>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</si>
  <si>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</si>
  <si>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</si>
  <si>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</si>
  <si>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</si>
  <si>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</si>
  <si>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</si>
  <si>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</si>
  <si>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</si>
  <si>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</si>
  <si>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</si>
  <si>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</si>
  <si>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</si>
  <si>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</si>
  <si>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</si>
  <si>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</si>
  <si>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</si>
  <si>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</si>
  <si>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</si>
  <si>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</si>
  <si>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</si>
  <si>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</si>
  <si>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</si>
  <si>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</si>
  <si>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</si>
  <si>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</si>
  <si>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</si>
  <si>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</si>
  <si>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</si>
  <si>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</si>
  <si>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</si>
  <si>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</si>
  <si>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</si>
  <si>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</si>
  <si>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f - podpora a rozvoj športu</t>
  </si>
  <si>
    <t>EPH446608399</t>
  </si>
  <si>
    <t>Poštovné 4 ks doporučený list</t>
  </si>
  <si>
    <t>36631124</t>
  </si>
  <si>
    <t xml:space="preserve">Slovenská pošta a. s. </t>
  </si>
  <si>
    <t>B/7</t>
  </si>
  <si>
    <t>Výpis číslo: 7</t>
  </si>
  <si>
    <t>Poplatok za balík</t>
  </si>
  <si>
    <t>00686930</t>
  </si>
  <si>
    <t xml:space="preserve">Tatra banka, a. s. </t>
  </si>
  <si>
    <t>EPH446782295</t>
  </si>
  <si>
    <t>Poštovné 5 ks doporučený list</t>
  </si>
  <si>
    <t>EPH447357431</t>
  </si>
  <si>
    <t>Poštovné 7 ks doporučený list</t>
  </si>
  <si>
    <t>Výpis číslo: 8</t>
  </si>
  <si>
    <t>Mesačný poplatok za bankomatovú kartu</t>
  </si>
  <si>
    <t>EPH448109467, EPH448051149</t>
  </si>
  <si>
    <t>EPH449121711</t>
  </si>
  <si>
    <t>Poštovné 13 ks doporučený list</t>
  </si>
  <si>
    <t>2025023</t>
  </si>
  <si>
    <t>Majstrovstvá SR dospelých a mládeže v Brannom viacboji kynológov, systém časomiery</t>
  </si>
  <si>
    <t>54154529</t>
  </si>
  <si>
    <t>Kynologicko-športové centrum AURA, o.z.</t>
  </si>
  <si>
    <t>2520107548</t>
  </si>
  <si>
    <t>Toner, čierny Canon 057H, 1 ks</t>
  </si>
  <si>
    <t>50462164</t>
  </si>
  <si>
    <t>interNETmania SK s. r. o.</t>
  </si>
  <si>
    <t>FV-1457/25</t>
  </si>
  <si>
    <t>Tlač, balné, poštovné, adresné štíky, doprava - Noviny kynológov č. 7-8/2025, 1 250 ks</t>
  </si>
  <si>
    <t>36403229</t>
  </si>
  <si>
    <t>Alfa print, s. r. o.</t>
  </si>
  <si>
    <t>EPH449470102</t>
  </si>
  <si>
    <t>Poštovné 8ks</t>
  </si>
  <si>
    <t>SI 65434803</t>
  </si>
  <si>
    <t>Športni kinološki klub Vrtnica</t>
  </si>
  <si>
    <t>EPH450209954</t>
  </si>
  <si>
    <t>Poštovné 8 ks doporučených + 1 ks obyčajný list</t>
  </si>
  <si>
    <t>20250420</t>
  </si>
  <si>
    <t>36792080</t>
  </si>
  <si>
    <t xml:space="preserve">1. účtovná, spol. s r. o. </t>
  </si>
  <si>
    <t>EPH452163861</t>
  </si>
  <si>
    <t>EPH452510671 a EPH452490756</t>
  </si>
  <si>
    <t>Poštovné, 3 x doporučený list</t>
  </si>
  <si>
    <t>Výpis číslo: 9</t>
  </si>
  <si>
    <t>25256</t>
  </si>
  <si>
    <t>Letné sústredenie mládeže, Malý Lapáš, 25.-30.8.2025. Obedy 125 ks, večere 100 ks</t>
  </si>
  <si>
    <t>43811981</t>
  </si>
  <si>
    <t>Šrank Matej "živnostník"</t>
  </si>
  <si>
    <t>EPH453147485</t>
  </si>
  <si>
    <t>Poštovné 9 ks doporučený list</t>
  </si>
  <si>
    <t>EPH453438488</t>
  </si>
  <si>
    <t>Poštovné, 7 ks doporučený list</t>
  </si>
  <si>
    <t>EPH453730458</t>
  </si>
  <si>
    <t>Poštovné, 3 ks doporečný list</t>
  </si>
  <si>
    <t>MAL-1-1112</t>
  </si>
  <si>
    <t>Company ID: 8058571000, VAT ID SI51032228</t>
  </si>
  <si>
    <t>Farm Stay Malovščevo, Sobe Malovščevo Hana Garbari S.P.</t>
  </si>
  <si>
    <t>EPH454578416</t>
  </si>
  <si>
    <t>Poštovné, 6 ks doporučený list</t>
  </si>
  <si>
    <t>EPH454950384</t>
  </si>
  <si>
    <t>Poštovné, 9 ks doporučený list</t>
  </si>
  <si>
    <t>T-4188</t>
  </si>
  <si>
    <t>Ubytovanie Majstrovstvá sveta FCI, Vitoria - Gasteiz, Španielsko, 7 členov tímu, 14.9.-22.9.2025, doplatok 50% z celkovej ceny</t>
  </si>
  <si>
    <t>D.N.I.16.299.715 Y</t>
  </si>
  <si>
    <t>Bentazar</t>
  </si>
  <si>
    <t>EPH455701057 a EPH455705411</t>
  </si>
  <si>
    <t>Poštovné, 13 ks doporučený list</t>
  </si>
  <si>
    <t>EPH456268068</t>
  </si>
  <si>
    <t>Poštnovné, 7 ks doporučený list</t>
  </si>
  <si>
    <t>EPH456850242, EPH456858113 a EPH456867702</t>
  </si>
  <si>
    <t>EPH457129310 a EPH457129181</t>
  </si>
  <si>
    <t>Poštovné, 3 ks doporučený list a 1 x balík</t>
  </si>
  <si>
    <t>EPH457353615</t>
  </si>
  <si>
    <t>Poštovné, 3 ks doporučený list</t>
  </si>
  <si>
    <t>20250468</t>
  </si>
  <si>
    <t>EPH458056622</t>
  </si>
  <si>
    <t>Poštovné, 12 ks doporučený list</t>
  </si>
  <si>
    <t>Výpis číslo: 10</t>
  </si>
  <si>
    <t>EPH458756620</t>
  </si>
  <si>
    <t>Poštovné, 11 ks doporučený list</t>
  </si>
  <si>
    <t>EPH459368136</t>
  </si>
  <si>
    <t>EPH459928975</t>
  </si>
  <si>
    <t>Tlač, balné, poštovné, adresné štíky, doprava - Noviny kynológov č. 9-10/2025, 1 260 ks</t>
  </si>
  <si>
    <t>EPH460316224</t>
  </si>
  <si>
    <t>Poštovné, 4 ks doporučený list</t>
  </si>
  <si>
    <t>N°9, 01-01-2147</t>
  </si>
  <si>
    <t>N°8, 01-01-2147</t>
  </si>
  <si>
    <t>EPH461029879</t>
  </si>
  <si>
    <t>EPH462121044</t>
  </si>
  <si>
    <t>EPH462643791</t>
  </si>
  <si>
    <t>2380762728</t>
  </si>
  <si>
    <t>Kancelárske potreby (Pákové zakladačne 12 ks, štítky 1ks, príjmový pokladničný doklad 1 ks, obálky C5 500ks, Euroobaly 200ks, obálka C4 250 ks)</t>
  </si>
  <si>
    <t>35958120</t>
  </si>
  <si>
    <t>Lyreco CE,SE</t>
  </si>
  <si>
    <t>20250515</t>
  </si>
  <si>
    <t>EPH463428975</t>
  </si>
  <si>
    <t>Poštovné, 8 ks doporučený list</t>
  </si>
  <si>
    <t>EPH463982076 a EPH464090716</t>
  </si>
  <si>
    <t>Výpis číslo: 11</t>
  </si>
  <si>
    <t>IDK2025/65</t>
  </si>
  <si>
    <t>IDK2025/66</t>
  </si>
  <si>
    <t>IDK2025/67</t>
  </si>
  <si>
    <t>IDK2025/68</t>
  </si>
  <si>
    <t>IDK2025/69</t>
  </si>
  <si>
    <t>IDK2025/75</t>
  </si>
  <si>
    <t>IDK2025/76</t>
  </si>
  <si>
    <t>IDK2025/77</t>
  </si>
  <si>
    <t>IDK2025/78</t>
  </si>
  <si>
    <t>IDK2025/79</t>
  </si>
  <si>
    <t>IDK2025/80</t>
  </si>
  <si>
    <t>IDK2025/81</t>
  </si>
  <si>
    <t>IDK2025/82</t>
  </si>
  <si>
    <t>IDK2025/83</t>
  </si>
  <si>
    <t>IDK2025/64</t>
  </si>
  <si>
    <t>B/8</t>
  </si>
  <si>
    <t>B/9</t>
  </si>
  <si>
    <t>B/10</t>
  </si>
  <si>
    <t>B/11</t>
  </si>
  <si>
    <t>25049</t>
  </si>
  <si>
    <t>25051</t>
  </si>
  <si>
    <t>25053</t>
  </si>
  <si>
    <t>25063</t>
  </si>
  <si>
    <t>25056</t>
  </si>
  <si>
    <t>25061</t>
  </si>
  <si>
    <t>Ubytovanie Majstrovstvá sveta WUSV, Nova Gorica, Slovinsko, 4 izby, 28.9.-6.10.2025, bez turistickej taxy</t>
  </si>
  <si>
    <t>25058</t>
  </si>
  <si>
    <t>EPH466447625</t>
  </si>
  <si>
    <t>B/12</t>
  </si>
  <si>
    <t>Výpis číslo: 12</t>
  </si>
  <si>
    <t>FV-0031/26</t>
  </si>
  <si>
    <t>IDK2025/92</t>
  </si>
  <si>
    <t>IDK2025/90</t>
  </si>
  <si>
    <t>IDK2025/88</t>
  </si>
  <si>
    <t>IDK2025/87</t>
  </si>
  <si>
    <t>IDK2025/86</t>
  </si>
  <si>
    <t>IDK2025/93</t>
  </si>
  <si>
    <t>IDK2025/94</t>
  </si>
  <si>
    <t>IDK2025/95</t>
  </si>
  <si>
    <t>IDK2025/96</t>
  </si>
  <si>
    <t>25069</t>
  </si>
  <si>
    <t>IDK2025/84</t>
  </si>
  <si>
    <t>IDK2025/85</t>
  </si>
  <si>
    <t>Tlač, balné, poštovné, adresné štítky, doprava - Noviny kynológov č. 11-12/2025, 1 260 ks + Príloha NK, 1 320 ks, čiastočná úhrada</t>
  </si>
  <si>
    <t>25074</t>
  </si>
  <si>
    <t>25071</t>
  </si>
  <si>
    <t>IDK2025/97</t>
  </si>
  <si>
    <t>IDK2025/98</t>
  </si>
  <si>
    <t>IDK2025/101</t>
  </si>
  <si>
    <t>25082</t>
  </si>
  <si>
    <t>IDK 2025/63</t>
  </si>
  <si>
    <t>Účtovné práce za 8/2025 a spracovanie miezd za 7/2025</t>
  </si>
  <si>
    <t>Účtovné práce za 9/2025 a spracovanie miezd za 8/2025</t>
  </si>
  <si>
    <t>Účtovné práce za 10/2025 a spracovanie miezd za 9/2025</t>
  </si>
  <si>
    <t>IDD2025/9</t>
  </si>
  <si>
    <t>Štartovné na Majstrovstvá sveta vo výkone psov, WUSV, Nova Gorica, Slovinsko, 1.-5.10.2025, 5 x reprezentant</t>
  </si>
  <si>
    <t>Štartovné na Majstrovstvá sveta vo výkone psov, WUSV, Nova Gorica, Slovinsko, 1.-5.10.2025, 1 x náhradník</t>
  </si>
  <si>
    <t>FV-1842/25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</si>
</sst>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78">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147" val="12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8" t="s">
        <v>0</v>
      </c>
      <c r="C1" s="322"/>
      <c r="D1" s="322"/>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1690</v>
      </c>
      <c r="C6" s="205"/>
      <c r="D6" s="205"/>
    </row>
    <row r="7" spans="1:4" s="18" customFormat="1" ht="15" customHeight="1" x14ac:dyDescent="0.2">
      <c r="A7" s="296" t="s">
        <v>4</v>
      </c>
      <c r="C7" s="205"/>
      <c r="D7" s="205"/>
    </row>
    <row r="8" spans="1:4" s="18" customFormat="1" ht="15" customHeight="1" x14ac:dyDescent="0.2">
      <c r="A8" s="269" t="s">
        <v>1338</v>
      </c>
      <c r="C8" s="205"/>
      <c r="D8" s="205"/>
    </row>
    <row r="9" spans="1:4" s="18" customFormat="1" ht="15" customHeight="1" x14ac:dyDescent="0.2">
      <c r="A9" s="269" t="s">
        <v>1339</v>
      </c>
      <c r="C9" s="205"/>
      <c r="D9" s="205"/>
    </row>
    <row r="10" spans="1:4" s="18" customFormat="1" ht="15.75" customHeight="1" x14ac:dyDescent="0.2">
      <c r="A10" s="296" t="s">
        <v>1340</v>
      </c>
      <c r="C10" s="205"/>
      <c r="D10" s="205"/>
    </row>
    <row r="11" spans="1:4" s="18" customFormat="1" ht="42.75" customHeight="1" x14ac:dyDescent="0.2">
      <c r="A11" s="296" t="s">
        <v>1341</v>
      </c>
      <c r="C11" s="205"/>
      <c r="D11" s="205"/>
    </row>
    <row r="12" spans="1:4" s="18" customFormat="1" ht="20.45" customHeight="1" x14ac:dyDescent="0.2">
      <c r="A12" s="304" t="s">
        <v>1360</v>
      </c>
      <c r="C12" s="205"/>
      <c r="D12" s="205"/>
    </row>
    <row r="13" spans="1:4" s="18" customFormat="1" ht="23.45" customHeight="1" x14ac:dyDescent="0.2">
      <c r="A13" s="309"/>
      <c r="C13" s="205"/>
      <c r="D13" s="205"/>
    </row>
    <row r="14" spans="1:4" s="18" customFormat="1" ht="18" x14ac:dyDescent="0.2">
      <c r="A14" s="310" t="s">
        <v>5</v>
      </c>
      <c r="C14" s="205"/>
      <c r="D14" s="205"/>
    </row>
    <row r="15" spans="1:4" ht="16.350000000000001" customHeight="1" x14ac:dyDescent="0.2">
      <c r="A15" s="127"/>
      <c r="C15" s="21"/>
    </row>
    <row r="16" spans="1:4" ht="306" x14ac:dyDescent="0.2">
      <c r="A16" s="298" t="s">
        <v>6</v>
      </c>
      <c r="C16" s="21"/>
    </row>
    <row r="17" spans="1:4" ht="17.45" customHeight="1" x14ac:dyDescent="0.2">
      <c r="A17" s="21"/>
      <c r="C17" s="21"/>
    </row>
    <row r="18" spans="1:4" ht="204.9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23"/>
      <c r="D21" s="323"/>
    </row>
    <row r="22" spans="1:4" x14ac:dyDescent="0.2">
      <c r="C22" s="324"/>
      <c r="D22" s="323"/>
    </row>
    <row r="23" spans="1:4" ht="63.75" x14ac:dyDescent="0.2">
      <c r="A23" s="23" t="s">
        <v>1361</v>
      </c>
      <c r="C23" s="255"/>
      <c r="D23" s="256"/>
    </row>
    <row r="24" spans="1:4" ht="12.75" customHeight="1" x14ac:dyDescent="0.2">
      <c r="C24" s="320"/>
      <c r="D24" s="321"/>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1342</v>
      </c>
    </row>
    <row r="32" spans="1:4" ht="12.6" customHeight="1" x14ac:dyDescent="0.2"/>
    <row r="33" spans="1:3" ht="15.75" customHeight="1" x14ac:dyDescent="0.2">
      <c r="A33" s="19" t="s">
        <v>1343</v>
      </c>
    </row>
    <row r="34" spans="1:3" ht="12.6" customHeight="1" x14ac:dyDescent="0.2"/>
    <row r="35" spans="1:3" ht="51" x14ac:dyDescent="0.2">
      <c r="A35" s="19" t="s">
        <v>1345</v>
      </c>
    </row>
    <row r="36" spans="1:3" ht="12" customHeight="1" x14ac:dyDescent="0.2"/>
    <row r="37" spans="1:3" ht="25.5" x14ac:dyDescent="0.2">
      <c r="A37" s="271" t="s">
        <v>1344</v>
      </c>
    </row>
    <row r="39" spans="1:3" ht="76.5" x14ac:dyDescent="0.2">
      <c r="A39" s="23" t="s">
        <v>1346</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1347</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1348</v>
      </c>
    </row>
    <row r="49" spans="1:1" ht="12" customHeight="1" x14ac:dyDescent="0.2"/>
    <row r="50" spans="1:1" ht="38.25" x14ac:dyDescent="0.2">
      <c r="A50" s="19" t="s">
        <v>1349</v>
      </c>
    </row>
    <row r="51" spans="1:1" ht="12.75" customHeight="1" x14ac:dyDescent="0.2"/>
    <row r="52" spans="1:1" ht="76.5" x14ac:dyDescent="0.2">
      <c r="A52" s="19" t="s">
        <v>1350</v>
      </c>
    </row>
    <row r="53" spans="1:1" ht="12.75" customHeight="1" x14ac:dyDescent="0.2"/>
    <row r="54" spans="1:1" ht="38.25" x14ac:dyDescent="0.2">
      <c r="A54" s="19" t="s">
        <v>1351</v>
      </c>
    </row>
    <row r="56" spans="1:1" x14ac:dyDescent="0.2">
      <c r="A56" s="19" t="s">
        <v>16</v>
      </c>
    </row>
    <row r="58" spans="1:1" x14ac:dyDescent="0.2">
      <c r="A58" s="19" t="s">
        <v>17</v>
      </c>
    </row>
    <row r="60" spans="1:1" ht="121.7" customHeight="1" x14ac:dyDescent="0.2">
      <c r="A60" s="23" t="s">
        <v>1352</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1353</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1" t="s">
        <v>1371</v>
      </c>
    </row>
    <row r="73" spans="1:1" ht="38.25" x14ac:dyDescent="0.2">
      <c r="A73" s="23" t="s">
        <v>1372</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1362</v>
      </c>
    </row>
    <row r="96" spans="1:2" x14ac:dyDescent="0.2">
      <c r="A96" s="23"/>
    </row>
    <row r="97" spans="1:4" x14ac:dyDescent="0.2">
      <c r="A97" s="260" t="s">
        <v>40</v>
      </c>
    </row>
    <row r="98" spans="1:4" ht="68.45" customHeight="1" x14ac:dyDescent="0.2">
      <c r="A98" s="23" t="s">
        <v>1363</v>
      </c>
    </row>
    <row r="99" spans="1:4" x14ac:dyDescent="0.2">
      <c r="A99" s="23"/>
    </row>
    <row r="100" spans="1:4" x14ac:dyDescent="0.2">
      <c r="A100" s="260" t="s">
        <v>41</v>
      </c>
    </row>
    <row r="101" spans="1:4" ht="89.25" x14ac:dyDescent="0.2">
      <c r="A101" s="23" t="s">
        <v>1364</v>
      </c>
    </row>
    <row r="102" spans="1:4" x14ac:dyDescent="0.2">
      <c r="A102" s="23"/>
    </row>
    <row r="103" spans="1:4" x14ac:dyDescent="0.2">
      <c r="A103" s="297" t="s">
        <v>42</v>
      </c>
    </row>
    <row r="104" spans="1:4" ht="51" x14ac:dyDescent="0.2">
      <c r="A104" s="23" t="s">
        <v>1365</v>
      </c>
    </row>
    <row r="105" spans="1:4" x14ac:dyDescent="0.2">
      <c r="A105" s="23"/>
      <c r="B105" s="20" t="s">
        <v>43</v>
      </c>
    </row>
    <row r="106" spans="1:4" x14ac:dyDescent="0.2">
      <c r="A106" s="260" t="s">
        <v>44</v>
      </c>
    </row>
    <row r="107" spans="1:4" ht="71.25" customHeight="1" x14ac:dyDescent="0.2">
      <c r="A107" s="19" t="s">
        <v>1366</v>
      </c>
    </row>
    <row r="108" spans="1:4" ht="38.25" x14ac:dyDescent="0.2">
      <c r="A108" s="19" t="s">
        <v>1356</v>
      </c>
    </row>
    <row r="109" spans="1:4" ht="25.5" x14ac:dyDescent="0.2">
      <c r="A109" s="19" t="s">
        <v>45</v>
      </c>
    </row>
    <row r="110" spans="1:4" ht="10.5" customHeight="1" x14ac:dyDescent="0.2">
      <c r="D110" s="20" t="s">
        <v>43</v>
      </c>
    </row>
    <row r="111" spans="1:4" ht="99.75" customHeight="1" x14ac:dyDescent="0.2">
      <c r="A111" s="23" t="s">
        <v>1355</v>
      </c>
    </row>
    <row r="112" spans="1:4" ht="25.5" x14ac:dyDescent="0.2">
      <c r="A112" s="19" t="s">
        <v>1354</v>
      </c>
    </row>
    <row r="114" spans="1:2" ht="178.5" x14ac:dyDescent="0.2">
      <c r="A114" s="23" t="s">
        <v>1367</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1368</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700000000000003" customHeight="1" x14ac:dyDescent="0.2">
      <c r="A132" s="23" t="s">
        <v>1357</v>
      </c>
    </row>
    <row r="133" spans="1:1" ht="61.5" customHeight="1" x14ac:dyDescent="0.2">
      <c r="A133" s="303" t="s">
        <v>1369</v>
      </c>
    </row>
    <row r="134" spans="1:1" x14ac:dyDescent="0.2">
      <c r="A134" s="260" t="s">
        <v>1370</v>
      </c>
    </row>
    <row r="135" spans="1:1" ht="102" x14ac:dyDescent="0.2">
      <c r="A135" s="303" t="s">
        <v>1358</v>
      </c>
    </row>
    <row r="136" spans="1:1" x14ac:dyDescent="0.2">
      <c r="A136"/>
    </row>
    <row r="137" spans="1:1" ht="71.45" customHeight="1" x14ac:dyDescent="0.2">
      <c r="A137" s="302" t="s">
        <v>1359</v>
      </c>
    </row>
    <row r="142" spans="1:1" x14ac:dyDescent="0.2">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12"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8" t="str">
        <f>Spolu!C3&amp;", "&amp;Spolu!C6</f>
        <v>ZVÄZ ŠPORTOVEJ KYNOLÓGIE SR, Partizánska cesta 6883/97, Banská Bystrica, 974 01</v>
      </c>
      <c r="B1" s="368"/>
      <c r="C1" s="368"/>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69" t="s">
        <v>1260</v>
      </c>
      <c r="F3" s="370"/>
      <c r="N3" s="137" t="str">
        <f t="shared" si="0"/>
        <v>c - príspevok Slovenskému paralympijskému výboru</v>
      </c>
      <c r="O3" s="137" t="s">
        <v>343</v>
      </c>
      <c r="P3" s="137" t="str">
        <f>Spolu!B19</f>
        <v>príspevok Slovenskému paralympijskému výboru</v>
      </c>
    </row>
    <row r="4" spans="1:16" ht="45.75" customHeight="1" x14ac:dyDescent="0.2">
      <c r="E4" s="370"/>
      <c r="F4" s="370"/>
      <c r="N4" s="137" t="str">
        <f t="shared" si="0"/>
        <v>d - príspevok športovcom top tímu</v>
      </c>
      <c r="O4" s="137" t="s">
        <v>345</v>
      </c>
      <c r="P4" s="137" t="str">
        <f>Spolu!B20</f>
        <v>príspevok športovcom top tímu</v>
      </c>
    </row>
    <row r="5" spans="1:16" ht="30.75" customHeight="1" x14ac:dyDescent="0.2">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1262</v>
      </c>
      <c r="E6" s="140" t="s">
        <v>1263</v>
      </c>
      <c r="F6" s="149"/>
      <c r="N6" s="137" t="str">
        <f t="shared" si="0"/>
        <v>f - plnenie úloh verejného záujmu v športe</v>
      </c>
      <c r="O6" s="137" t="s">
        <v>349</v>
      </c>
      <c r="P6" s="137" t="str">
        <f>Spolu!B22</f>
        <v>plnenie úloh verejného záujmu v športe</v>
      </c>
    </row>
    <row r="7" spans="1:16" x14ac:dyDescent="0.2">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1685</v>
      </c>
      <c r="E8" s="140" t="s">
        <v>1268</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1" t="s">
        <v>1291</v>
      </c>
      <c r="B12" s="371"/>
      <c r="C12" s="371"/>
      <c r="D12" s="138"/>
      <c r="E12" s="138"/>
      <c r="F12" s="195" t="s">
        <v>1292</v>
      </c>
      <c r="G12" s="138"/>
      <c r="N12" s="137" t="str">
        <f t="shared" si="0"/>
        <v>l - podpora zdravotne postihnutých športovcov</v>
      </c>
      <c r="O12" s="137" t="s">
        <v>360</v>
      </c>
      <c r="P12" s="137" t="str">
        <f>Spolu!B28</f>
        <v>podpora zdravotne postihnutých športovcov</v>
      </c>
    </row>
    <row r="13" spans="1:16" ht="55.35" customHeight="1" x14ac:dyDescent="0.2">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1385</v>
      </c>
      <c r="N13" s="137" t="str">
        <f t="shared" si="0"/>
        <v>m - organizácia tradičných športových podujatí</v>
      </c>
      <c r="O13" s="137" t="s">
        <v>362</v>
      </c>
      <c r="P13" s="137" t="str">
        <f>Spolu!B29</f>
        <v>organizácia tradičných športových podujatí</v>
      </c>
    </row>
    <row r="14" spans="1:16" ht="34.35" customHeight="1" x14ac:dyDescent="0.2">
      <c r="A14" s="139" t="s">
        <v>1275</v>
      </c>
      <c r="B14" s="373" t="s">
        <v>1293</v>
      </c>
      <c r="C14" s="374"/>
      <c r="F14" s="313"/>
      <c r="N14" s="137" t="str">
        <f t="shared" si="0"/>
        <v xml:space="preserve">n - </v>
      </c>
      <c r="O14" s="137" t="s">
        <v>364</v>
      </c>
    </row>
    <row r="15" spans="1:16" ht="34.35" customHeight="1" x14ac:dyDescent="0.2">
      <c r="A15" s="139" t="s">
        <v>1294</v>
      </c>
      <c r="B15" s="373"/>
      <c r="C15" s="374"/>
      <c r="F15" s="376"/>
      <c r="N15" s="137" t="str">
        <f t="shared" si="0"/>
        <v xml:space="preserve">o - </v>
      </c>
      <c r="O15" s="137" t="s">
        <v>365</v>
      </c>
    </row>
    <row r="16" spans="1:16" x14ac:dyDescent="0.2">
      <c r="A16" s="139" t="s">
        <v>1278</v>
      </c>
      <c r="B16" s="142">
        <f>F8</f>
        <v>0</v>
      </c>
      <c r="C16" s="137"/>
      <c r="F16" s="376"/>
      <c r="N16" s="137" t="str">
        <f t="shared" si="0"/>
        <v xml:space="preserve">p - </v>
      </c>
      <c r="O16" s="137" t="s">
        <v>366</v>
      </c>
    </row>
    <row r="17" spans="1:16" ht="32.1" customHeight="1" x14ac:dyDescent="0.2">
      <c r="A17" s="139" t="s">
        <v>1281</v>
      </c>
      <c r="B17" s="142">
        <f>F9</f>
        <v>0</v>
      </c>
      <c r="C17" s="137"/>
      <c r="F17" s="376"/>
      <c r="N17" s="137" t="str">
        <f t="shared" si="0"/>
        <v xml:space="preserve">q - </v>
      </c>
      <c r="O17" s="137" t="s">
        <v>367</v>
      </c>
    </row>
    <row r="18" spans="1:16" ht="15.75" thickBot="1" x14ac:dyDescent="0.25">
      <c r="B18" s="193" t="s">
        <v>1295</v>
      </c>
      <c r="C18" s="194">
        <v>31</v>
      </c>
      <c r="N18" s="137" t="str">
        <f t="shared" si="0"/>
        <v xml:space="preserve">r - </v>
      </c>
      <c r="O18" s="137" t="s">
        <v>368</v>
      </c>
    </row>
    <row r="19" spans="1:16" x14ac:dyDescent="0.2">
      <c r="B19" s="193" t="s">
        <v>1283</v>
      </c>
      <c r="C19" s="142" t="str">
        <f>Spolu!C4</f>
        <v>31945732</v>
      </c>
      <c r="F19" s="145" t="s">
        <v>1279</v>
      </c>
      <c r="G19" s="207"/>
      <c r="H19" s="146"/>
      <c r="N19" s="137" t="str">
        <f t="shared" si="0"/>
        <v xml:space="preserve"> - </v>
      </c>
    </row>
    <row r="20" spans="1:16" x14ac:dyDescent="0.2">
      <c r="A20" s="139" t="s">
        <v>392</v>
      </c>
      <c r="B20" s="143">
        <f>F6</f>
        <v>0</v>
      </c>
      <c r="C20" s="137"/>
      <c r="F20" s="147"/>
      <c r="G20" s="286"/>
      <c r="H20" s="148"/>
    </row>
    <row r="21" spans="1:16" x14ac:dyDescent="0.2">
      <c r="B21" s="137"/>
      <c r="C21" s="137"/>
      <c r="F21" s="147" t="s">
        <v>1284</v>
      </c>
      <c r="G21" s="286">
        <v>421947749446</v>
      </c>
      <c r="H21" s="148"/>
      <c r="N21" s="137" t="str">
        <f>O21&amp;" - "&amp;P21</f>
        <v>026 01 - Šport pre všetkých, školský a univerzitný šport</v>
      </c>
      <c r="O21" s="137" t="s">
        <v>317</v>
      </c>
      <c r="P21" s="137" t="s">
        <v>318</v>
      </c>
    </row>
    <row r="22" spans="1:16" x14ac:dyDescent="0.2">
      <c r="A22" s="137"/>
      <c r="B22" s="137"/>
      <c r="F22" s="147" t="s">
        <v>1285</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5" t="s">
        <v>1286</v>
      </c>
      <c r="C24" s="375"/>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1296</v>
      </c>
    </row>
    <row r="28" spans="1:16" x14ac:dyDescent="0.2">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4"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1298</v>
      </c>
    </row>
    <row r="2" spans="1:2" ht="30" customHeight="1" x14ac:dyDescent="0.2">
      <c r="A2" s="377" t="s">
        <v>1299</v>
      </c>
      <c r="B2" s="377"/>
    </row>
    <row r="3" spans="1:2" x14ac:dyDescent="0.2">
      <c r="A3" s="61" t="s">
        <v>1300</v>
      </c>
      <c r="B3" s="61" t="s">
        <v>1301</v>
      </c>
    </row>
    <row r="4" spans="1:2" x14ac:dyDescent="0.2">
      <c r="A4" s="62" t="s">
        <v>1302</v>
      </c>
      <c r="B4" s="62" t="s">
        <v>1303</v>
      </c>
    </row>
    <row r="5" spans="1:2" x14ac:dyDescent="0.2">
      <c r="A5" s="62" t="s">
        <v>1304</v>
      </c>
      <c r="B5" s="62" t="s">
        <v>1305</v>
      </c>
    </row>
    <row r="6" spans="1:2" x14ac:dyDescent="0.2">
      <c r="A6" s="62" t="s">
        <v>1306</v>
      </c>
      <c r="B6" s="62" t="s">
        <v>1307</v>
      </c>
    </row>
    <row r="7" spans="1:2" x14ac:dyDescent="0.2">
      <c r="A7" s="62" t="s">
        <v>1308</v>
      </c>
      <c r="B7" s="62" t="s">
        <v>1309</v>
      </c>
    </row>
    <row r="8" spans="1:2" x14ac:dyDescent="0.2">
      <c r="A8" s="62" t="s">
        <v>1310</v>
      </c>
      <c r="B8" s="62" t="s">
        <v>1311</v>
      </c>
    </row>
    <row r="9" spans="1:2" x14ac:dyDescent="0.2">
      <c r="A9" s="62" t="s">
        <v>1312</v>
      </c>
      <c r="B9" s="62" t="s">
        <v>1313</v>
      </c>
    </row>
    <row r="10" spans="1:2" x14ac:dyDescent="0.2">
      <c r="A10" s="62" t="s">
        <v>1314</v>
      </c>
      <c r="B10" s="62" t="s">
        <v>1315</v>
      </c>
    </row>
    <row r="11" spans="1:2" x14ac:dyDescent="0.2">
      <c r="A11" s="62" t="s">
        <v>1316</v>
      </c>
      <c r="B11" s="62" t="s">
        <v>1317</v>
      </c>
    </row>
    <row r="12" spans="1:2" x14ac:dyDescent="0.2">
      <c r="A12" s="62" t="s">
        <v>1318</v>
      </c>
      <c r="B12" s="62" t="s">
        <v>1319</v>
      </c>
    </row>
    <row r="13" spans="1:2" x14ac:dyDescent="0.2">
      <c r="A13" s="62" t="s">
        <v>1320</v>
      </c>
      <c r="B13" s="62" t="s">
        <v>1321</v>
      </c>
    </row>
    <row r="14" spans="1:2" x14ac:dyDescent="0.2">
      <c r="A14" s="62" t="s">
        <v>1322</v>
      </c>
      <c r="B14" s="62" t="s">
        <v>1323</v>
      </c>
    </row>
    <row r="15" spans="1:2" x14ac:dyDescent="0.2">
      <c r="A15" s="62" t="s">
        <v>1324</v>
      </c>
      <c r="B15" s="62" t="s">
        <v>1325</v>
      </c>
    </row>
    <row r="16" spans="1:2" x14ac:dyDescent="0.2">
      <c r="A16" s="62" t="s">
        <v>1326</v>
      </c>
      <c r="B16" s="62" t="s">
        <v>1327</v>
      </c>
    </row>
    <row r="17" spans="1:2" x14ac:dyDescent="0.2">
      <c r="A17" s="62" t="s">
        <v>1328</v>
      </c>
      <c r="B17" s="62" t="s">
        <v>1329</v>
      </c>
    </row>
    <row r="18" spans="1:2" x14ac:dyDescent="0.2">
      <c r="A18" s="62" t="s">
        <v>1330</v>
      </c>
      <c r="B18" s="62" t="s">
        <v>1331</v>
      </c>
    </row>
    <row r="19" spans="1:2" x14ac:dyDescent="0.2">
      <c r="A19" s="62" t="s">
        <v>1332</v>
      </c>
      <c r="B19" s="62" t="s">
        <v>1333</v>
      </c>
    </row>
    <row r="20" spans="1:2" x14ac:dyDescent="0.2">
      <c r="A20" s="62" t="s">
        <v>1334</v>
      </c>
      <c r="B20" s="62" t="s">
        <v>1335</v>
      </c>
    </row>
    <row r="21" spans="1:2" x14ac:dyDescent="0.2">
      <c r="A21" s="62" t="s">
        <v>1336</v>
      </c>
      <c r="B21" s="62" t="s">
        <v>1337</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25" t="s">
        <v>57</v>
      </c>
      <c r="B1" s="325"/>
      <c r="C1" s="325"/>
      <c r="D1" s="325"/>
      <c r="E1" s="325"/>
      <c r="F1" s="325"/>
      <c r="G1" s="325"/>
      <c r="H1" s="325"/>
      <c r="I1" s="52"/>
      <c r="J1" s="37"/>
    </row>
    <row r="2" spans="1:11" ht="15.75" x14ac:dyDescent="0.25">
      <c r="A2" s="331" t="s">
        <v>58</v>
      </c>
      <c r="B2" s="331"/>
      <c r="C2" s="331"/>
      <c r="D2" s="331"/>
      <c r="E2" s="331"/>
      <c r="F2" s="331"/>
      <c r="G2" s="331"/>
      <c r="H2" s="329" t="str">
        <f>+Doklady!I100</f>
        <v>V3</v>
      </c>
      <c r="I2" s="329"/>
    </row>
    <row r="3" spans="1:11" ht="15" x14ac:dyDescent="0.25">
      <c r="A3" s="40"/>
      <c r="B3" s="40"/>
      <c r="C3" s="40"/>
      <c r="D3" s="40"/>
      <c r="E3" s="40"/>
      <c r="F3" s="40"/>
      <c r="G3" s="40"/>
      <c r="H3" s="330">
        <f>+Doklady!I101</f>
        <v>45887</v>
      </c>
      <c r="I3" s="330"/>
    </row>
    <row r="4" spans="1:11" ht="15.75" customHeight="1" x14ac:dyDescent="0.2">
      <c r="A4" s="41" t="s">
        <v>59</v>
      </c>
      <c r="B4" s="326" t="s">
        <v>60</v>
      </c>
      <c r="C4" s="327"/>
      <c r="D4" s="327"/>
      <c r="E4" s="328"/>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1" priority="2" stopIfTrue="1">
      <formula>$A78&lt;&gt;""</formula>
    </cfRule>
  </conditionalFormatting>
  <conditionalFormatting sqref="A8:I76 I78">
    <cfRule type="expression" dxfId="100" priority="7" stopIfTrue="1">
      <formula>$A8&lt;&gt;""</formula>
    </cfRule>
  </conditionalFormatting>
  <conditionalFormatting sqref="B78:H2888">
    <cfRule type="expression" dxfId="99" priority="3" stopIfTrue="1">
      <formula>$A78&lt;&gt;""</formula>
    </cfRule>
  </conditionalFormatting>
  <conditionalFormatting sqref="D2886:D2913">
    <cfRule type="expression" dxfId="98"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34" t="s">
        <v>311</v>
      </c>
      <c r="B1" s="335"/>
      <c r="C1" s="174">
        <v>45688</v>
      </c>
      <c r="D1" s="26"/>
      <c r="G1" s="252">
        <v>45688</v>
      </c>
    </row>
    <row r="2" spans="1:7" ht="15" x14ac:dyDescent="0.25">
      <c r="A2" s="28"/>
      <c r="B2" s="28"/>
      <c r="G2" s="252">
        <v>45716</v>
      </c>
    </row>
    <row r="3" spans="1:7" ht="14.25" x14ac:dyDescent="0.2">
      <c r="A3" s="30" t="s">
        <v>312</v>
      </c>
      <c r="B3" s="332" t="str">
        <f>INDEX(Adr!B:B,Doklady!B102+1)</f>
        <v>ZVÄZ ŠPORTOVEJ KYNOLÓGIE SR</v>
      </c>
      <c r="C3" s="332"/>
      <c r="D3" s="332"/>
      <c r="G3" s="252">
        <v>45747</v>
      </c>
    </row>
    <row r="4" spans="1:7" ht="14.25" x14ac:dyDescent="0.2">
      <c r="A4" s="30" t="s">
        <v>313</v>
      </c>
      <c r="B4" s="29" t="str">
        <f>RIGHT("0000"&amp;INDEX(Adr!A:A,Doklady!B102+1),8)</f>
        <v>31945732</v>
      </c>
      <c r="G4" s="252">
        <v>45777</v>
      </c>
    </row>
    <row r="5" spans="1:7" ht="14.25" x14ac:dyDescent="0.2">
      <c r="A5" s="30" t="s">
        <v>314</v>
      </c>
      <c r="B5" s="29" t="str">
        <f>INDEX(Adr!D:D,Doklady!B102+1)&amp;", "&amp;INDEX(Adr!E:E,Doklady!B102+1)</f>
        <v>Partizánska cesta 6883/97, Banská Bystrica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0</v>
      </c>
      <c r="G15" s="252"/>
    </row>
    <row r="16" spans="1:7" ht="14.25" x14ac:dyDescent="0.2">
      <c r="G16" s="252"/>
    </row>
    <row r="17" spans="1:5" ht="72" customHeight="1" x14ac:dyDescent="0.2">
      <c r="A17" s="333" t="s">
        <v>328</v>
      </c>
      <c r="B17" s="333"/>
      <c r="C17" s="333"/>
      <c r="D17" s="333"/>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44" t="s">
        <v>329</v>
      </c>
      <c r="B1" s="344"/>
      <c r="C1" s="344"/>
      <c r="D1" s="344"/>
      <c r="E1" s="344"/>
      <c r="F1" s="344"/>
      <c r="G1" s="344"/>
      <c r="H1" s="344"/>
      <c r="I1" s="344"/>
    </row>
    <row r="2" spans="1:26" ht="7.5" customHeight="1" x14ac:dyDescent="0.2">
      <c r="C2" s="8"/>
      <c r="D2" s="8"/>
      <c r="E2" s="8"/>
      <c r="F2" s="8"/>
      <c r="G2" s="8"/>
      <c r="H2" s="8"/>
      <c r="I2" s="8"/>
    </row>
    <row r="3" spans="1:26" s="9" customFormat="1" ht="26.1" customHeight="1" x14ac:dyDescent="0.2">
      <c r="B3" s="160" t="s">
        <v>59</v>
      </c>
      <c r="C3" s="345" t="str">
        <f>INDEX(Adr!B2:B151,Doklady!B102)</f>
        <v>ZVÄZ ŠPORTOVEJ KYNOLÓGIE SR</v>
      </c>
      <c r="D3" s="345"/>
      <c r="E3" s="345"/>
      <c r="F3" s="345"/>
      <c r="G3" s="215"/>
      <c r="H3" s="215"/>
      <c r="I3" s="65" t="str">
        <f>Doklady!I100</f>
        <v>V3</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INDEX(Adr!A2:A151,Doklady!B102)</f>
        <v>31945732</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INDEX(Adr!D2:D151,Doklady!B102)&amp;", "&amp;INDEX(Adr!E2:E151,Doklady!B102)&amp;", "&amp;INDEX(Adr!F2:F151,Doklady!B102)</f>
        <v>Partizánska cesta 6883/97, Banská Bystrica, 974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46" t="s">
        <v>334</v>
      </c>
      <c r="F9" s="347"/>
      <c r="J9" s="8"/>
      <c r="L9" s="118"/>
      <c r="M9" s="118"/>
      <c r="N9" s="118"/>
      <c r="O9" s="118"/>
      <c r="P9" s="118"/>
      <c r="Q9" s="118"/>
      <c r="R9" s="118"/>
      <c r="S9" s="118"/>
    </row>
    <row r="10" spans="1:26" ht="18" x14ac:dyDescent="0.25">
      <c r="A10" s="69" t="s">
        <v>317</v>
      </c>
      <c r="B10" s="70" t="s">
        <v>318</v>
      </c>
      <c r="C10" s="126">
        <f>SUMIF(FP!J:J,Doklady!$B$1&amp;A10,FP!D:D)</f>
        <v>0</v>
      </c>
      <c r="D10" s="126">
        <f>C10-E10</f>
        <v>0</v>
      </c>
      <c r="E10" s="337">
        <f>SUMIF(K:K,A10,I:I)</f>
        <v>0</v>
      </c>
      <c r="F10" s="338"/>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48">
        <f>+I39-I42+I44-I47</f>
        <v>0</v>
      </c>
      <c r="F11" s="349"/>
      <c r="J11" s="176"/>
      <c r="L11" s="161">
        <f>L41</f>
        <v>2</v>
      </c>
      <c r="M11" s="118"/>
      <c r="N11" s="118"/>
      <c r="O11" s="118"/>
      <c r="P11" s="118"/>
      <c r="Q11" s="118"/>
      <c r="R11" s="118"/>
      <c r="S11" s="118"/>
    </row>
    <row r="12" spans="1:26" ht="18" x14ac:dyDescent="0.25">
      <c r="A12" s="69" t="s">
        <v>321</v>
      </c>
      <c r="B12" s="70" t="s">
        <v>322</v>
      </c>
      <c r="C12" s="126">
        <f>SUMIF(FP!J:J,Doklady!$B$1&amp;A12,FP!D:D)</f>
        <v>15000</v>
      </c>
      <c r="D12" s="126">
        <f>C12-E12</f>
        <v>15000</v>
      </c>
      <c r="E12" s="337">
        <f>SUMIF(K:K,A12,I:I)</f>
        <v>0</v>
      </c>
      <c r="F12" s="338"/>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37">
        <f>SUMIF(K:K,A13,I:I)</f>
        <v>0</v>
      </c>
      <c r="F13" s="338"/>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0">
        <f>SUMIF(K:K,A14,I:I)</f>
        <v>0</v>
      </c>
      <c r="F14" s="351"/>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57" t="s">
        <v>337</v>
      </c>
      <c r="C16" s="358"/>
      <c r="D16" s="358"/>
      <c r="E16" s="358"/>
      <c r="F16" s="358"/>
      <c r="G16" s="358"/>
      <c r="H16" s="359"/>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1" t="s">
        <v>346</v>
      </c>
      <c r="C20" s="342"/>
      <c r="D20" s="342"/>
      <c r="E20" s="342"/>
      <c r="F20" s="342"/>
      <c r="G20" s="342"/>
      <c r="H20" s="343"/>
      <c r="I20" s="73">
        <f>SUMIF(FP!I:I,Doklady!$B$1&amp;A20,FP!D:D)</f>
        <v>0</v>
      </c>
      <c r="T20" s="86"/>
    </row>
    <row r="21" spans="1:20" x14ac:dyDescent="0.2">
      <c r="A21" s="115" t="s">
        <v>347</v>
      </c>
      <c r="B21" s="341" t="s">
        <v>348</v>
      </c>
      <c r="C21" s="342"/>
      <c r="D21" s="342"/>
      <c r="E21" s="342"/>
      <c r="F21" s="342"/>
      <c r="G21" s="342"/>
      <c r="H21" s="343"/>
      <c r="I21" s="73">
        <f>SUMIF(FP!I:I,Doklady!$B$1&amp;A21,FP!D:D)</f>
        <v>0</v>
      </c>
      <c r="T21" s="86"/>
    </row>
    <row r="22" spans="1:20" x14ac:dyDescent="0.2">
      <c r="A22" s="135" t="s">
        <v>349</v>
      </c>
      <c r="B22" s="360" t="s">
        <v>350</v>
      </c>
      <c r="C22" s="361"/>
      <c r="D22" s="361"/>
      <c r="E22" s="361"/>
      <c r="F22" s="361"/>
      <c r="G22" s="361"/>
      <c r="H22" s="362"/>
      <c r="I22" s="73">
        <f>SUMIF(FP!I:I,Doklady!$B$1&amp;A22,FP!D:D)</f>
        <v>15000</v>
      </c>
      <c r="T22" s="86"/>
    </row>
    <row r="23" spans="1:20" x14ac:dyDescent="0.2">
      <c r="A23" s="115" t="s">
        <v>351</v>
      </c>
      <c r="B23" s="341" t="s">
        <v>352</v>
      </c>
      <c r="C23" s="342"/>
      <c r="D23" s="342"/>
      <c r="E23" s="342"/>
      <c r="F23" s="342"/>
      <c r="G23" s="342"/>
      <c r="H23" s="343"/>
      <c r="I23" s="73">
        <f>SUMIF(FP!I:I,Doklady!$B$1&amp;A23,FP!D:D)</f>
        <v>0</v>
      </c>
      <c r="T23" s="86"/>
    </row>
    <row r="24" spans="1:20" x14ac:dyDescent="0.2">
      <c r="A24" s="135" t="s">
        <v>353</v>
      </c>
      <c r="B24" s="341" t="s">
        <v>354</v>
      </c>
      <c r="C24" s="342"/>
      <c r="D24" s="342"/>
      <c r="E24" s="342"/>
      <c r="F24" s="342"/>
      <c r="G24" s="342"/>
      <c r="H24" s="343"/>
      <c r="I24" s="73">
        <f>SUMIF(FP!I:I,Doklady!$B$1&amp;A24,FP!D:D)</f>
        <v>0</v>
      </c>
      <c r="T24" s="86"/>
    </row>
    <row r="25" spans="1:20" x14ac:dyDescent="0.2">
      <c r="A25" s="115" t="s">
        <v>355</v>
      </c>
      <c r="B25" s="353" t="s">
        <v>2282</v>
      </c>
      <c r="C25" s="354"/>
      <c r="D25" s="354"/>
      <c r="E25" s="354"/>
      <c r="F25" s="354"/>
      <c r="G25" s="354"/>
      <c r="H25" s="355"/>
      <c r="I25" s="73">
        <f>SUMIF(FP!I:I,Doklady!$B$1&amp;A25,FP!D:D)</f>
        <v>0</v>
      </c>
      <c r="T25" s="86"/>
    </row>
    <row r="26" spans="1:20" x14ac:dyDescent="0.2">
      <c r="A26" s="135" t="s">
        <v>356</v>
      </c>
      <c r="B26" s="341" t="s">
        <v>357</v>
      </c>
      <c r="C26" s="342"/>
      <c r="D26" s="342"/>
      <c r="E26" s="342"/>
      <c r="F26" s="342"/>
      <c r="G26" s="342"/>
      <c r="H26" s="343"/>
      <c r="I26" s="73">
        <f>SUMIF(FP!I:I,Doklady!$B$1&amp;A26,FP!D:D)</f>
        <v>0</v>
      </c>
      <c r="T26" s="86"/>
    </row>
    <row r="27" spans="1:20" x14ac:dyDescent="0.2">
      <c r="A27" s="115" t="s">
        <v>358</v>
      </c>
      <c r="B27" s="341" t="s">
        <v>359</v>
      </c>
      <c r="C27" s="342"/>
      <c r="D27" s="342"/>
      <c r="E27" s="342"/>
      <c r="F27" s="342"/>
      <c r="G27" s="342"/>
      <c r="H27" s="343"/>
      <c r="I27" s="73">
        <f>SUMIF(FP!I:I,Doklady!$B$1&amp;A27,FP!D:D)</f>
        <v>0</v>
      </c>
      <c r="T27" s="86"/>
    </row>
    <row r="28" spans="1:20" x14ac:dyDescent="0.2">
      <c r="A28" s="135" t="s">
        <v>360</v>
      </c>
      <c r="B28" s="341" t="s">
        <v>361</v>
      </c>
      <c r="C28" s="342"/>
      <c r="D28" s="342"/>
      <c r="E28" s="342"/>
      <c r="F28" s="342"/>
      <c r="G28" s="342"/>
      <c r="H28" s="343"/>
      <c r="I28" s="73">
        <f>SUMIF(FP!I:I,Doklady!$B$1&amp;A28,FP!D:D)</f>
        <v>0</v>
      </c>
      <c r="T28" s="86"/>
    </row>
    <row r="29" spans="1:20" x14ac:dyDescent="0.2">
      <c r="A29" s="115" t="s">
        <v>362</v>
      </c>
      <c r="B29" s="341" t="s">
        <v>363</v>
      </c>
      <c r="C29" s="342"/>
      <c r="D29" s="342"/>
      <c r="E29" s="342"/>
      <c r="F29" s="342"/>
      <c r="G29" s="342"/>
      <c r="H29" s="343"/>
      <c r="I29" s="73">
        <f>SUMIF(FP!I:I,Doklady!$B$1&amp;A29,FP!D:D)</f>
        <v>0</v>
      </c>
      <c r="T29" s="86"/>
    </row>
    <row r="30" spans="1:20" hidden="1" x14ac:dyDescent="0.2">
      <c r="A30" s="135" t="s">
        <v>364</v>
      </c>
      <c r="B30" s="341"/>
      <c r="C30" s="342"/>
      <c r="D30" s="342"/>
      <c r="E30" s="342"/>
      <c r="F30" s="342"/>
      <c r="G30" s="342"/>
      <c r="H30" s="343"/>
      <c r="I30" s="73">
        <f>SUMIF(FP!I:I,Doklady!$B$1&amp;A30,FP!D:D)</f>
        <v>0</v>
      </c>
      <c r="T30" s="86"/>
    </row>
    <row r="31" spans="1:20" hidden="1" x14ac:dyDescent="0.2">
      <c r="A31" s="115" t="s">
        <v>365</v>
      </c>
      <c r="B31" s="341"/>
      <c r="C31" s="342"/>
      <c r="D31" s="342"/>
      <c r="E31" s="342"/>
      <c r="F31" s="342"/>
      <c r="G31" s="342"/>
      <c r="H31" s="343"/>
      <c r="I31" s="73">
        <f>SUMIF(FP!I:I,Doklady!$B$1&amp;A31,FP!D:D)</f>
        <v>0</v>
      </c>
      <c r="T31" s="86"/>
    </row>
    <row r="32" spans="1:20" hidden="1" x14ac:dyDescent="0.2">
      <c r="A32" s="135" t="s">
        <v>366</v>
      </c>
      <c r="B32" s="363"/>
      <c r="C32" s="364"/>
      <c r="D32" s="364"/>
      <c r="E32" s="364"/>
      <c r="F32" s="364"/>
      <c r="G32" s="364"/>
      <c r="H32" s="365"/>
      <c r="I32" s="73">
        <f>SUMIF(FP!I:I,Doklady!$B$1&amp;A32,FP!D:D)</f>
        <v>0</v>
      </c>
      <c r="T32" s="86"/>
    </row>
    <row r="33" spans="1:21" hidden="1" x14ac:dyDescent="0.2">
      <c r="A33" s="115" t="s">
        <v>367</v>
      </c>
      <c r="B33" s="363"/>
      <c r="C33" s="364"/>
      <c r="D33" s="364"/>
      <c r="E33" s="364"/>
      <c r="F33" s="364"/>
      <c r="G33" s="364"/>
      <c r="H33" s="365"/>
      <c r="I33" s="73">
        <f>SUMIF(FP!I:I,Doklady!$B$1&amp;A33,FP!D:D)</f>
        <v>0</v>
      </c>
      <c r="T33" s="86"/>
    </row>
    <row r="34" spans="1:21" hidden="1" x14ac:dyDescent="0.2">
      <c r="A34" s="135" t="s">
        <v>368</v>
      </c>
      <c r="B34" s="366"/>
      <c r="C34" s="366"/>
      <c r="D34" s="366"/>
      <c r="E34" s="366"/>
      <c r="F34" s="366"/>
      <c r="G34" s="366"/>
      <c r="H34" s="366"/>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1687</v>
      </c>
      <c r="D38" s="68" t="s">
        <v>1688</v>
      </c>
      <c r="E38" s="68" t="s">
        <v>1689</v>
      </c>
      <c r="F38" s="68" t="s">
        <v>1686</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9"/>
      <c r="B50" s="340"/>
      <c r="C50" s="340"/>
      <c r="D50" s="340"/>
      <c r="E50" s="340"/>
      <c r="F50" s="340"/>
      <c r="G50" s="340"/>
      <c r="H50" s="340"/>
      <c r="I50" s="340"/>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podpora a rozvoj športu</v>
      </c>
      <c r="C53" s="73">
        <f>IF(A53&lt;&gt;"",INDEX(FP!D:D,Doklady!B$2+(ROW()-53)),"")</f>
        <v>15000</v>
      </c>
      <c r="D53" s="73">
        <f>IF(A53&lt;&gt;"",Doklady!I1-Doklady!J1,"")</f>
        <v>14999.999999999996</v>
      </c>
      <c r="E53" s="73">
        <f>IF(A53&lt;&gt;"",MIN(D53,C53)*Doklady!C1/(1-Doklady!C1),"")</f>
        <v>0</v>
      </c>
      <c r="F53" s="71">
        <f>IF(A53&lt;&gt;"",Doklady!J1,"")</f>
        <v>0</v>
      </c>
      <c r="G53" s="73">
        <f>+IFERROR(HLOOKUP(IF(RIGHT(B53,15)="bežné transfery",LEFT(B53,LEN(B53)-18),0),$J$40:$K$42,3,0),MIN(C53,D53))</f>
        <v>14999.999999999996</v>
      </c>
      <c r="H53" s="71"/>
      <c r="I53" s="73">
        <f>IF(A53&lt;&gt;"",MAX(IF(G53&lt;C53,C53-G53,0)+IF(F53&lt;E53,E53-F53,0),0),0)</f>
        <v>0</v>
      </c>
      <c r="J53" s="84" t="str">
        <f>IF(D53&gt;C53,"Vyúčtované prostriedky nemôžu byť väčšie ako poskytnuté. Opravte v hárku ""Doklady""","")</f>
        <v/>
      </c>
      <c r="K53" s="84" t="str">
        <f>Doklady!F1</f>
        <v>026 03</v>
      </c>
      <c r="L53" s="84">
        <f>IF(A53&lt;&gt;"",INDEX(FP!H:H,Doklady!B$2+(ROW()-52)),"")</f>
        <v>0</v>
      </c>
      <c r="M53" s="84" t="str">
        <f>K53&amp;L53</f>
        <v>026 030</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15000</v>
      </c>
      <c r="D130" s="228">
        <f t="shared" ref="D130:I130" si="9">SUM(D53:D129)</f>
        <v>14999.999999999996</v>
      </c>
      <c r="E130" s="228">
        <f t="shared" si="9"/>
        <v>0</v>
      </c>
      <c r="F130" s="228">
        <f t="shared" si="9"/>
        <v>0</v>
      </c>
      <c r="G130" s="228">
        <f t="shared" si="9"/>
        <v>14999.999999999996</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81"/>
      <c r="C140" s="229"/>
      <c r="D140" s="356"/>
      <c r="E140" s="356"/>
      <c r="F140" s="356"/>
      <c r="G140" s="356"/>
      <c r="H140" s="356"/>
      <c r="I140" s="356"/>
      <c r="J140" s="85"/>
    </row>
    <row r="141" spans="1:26" ht="68.25" customHeight="1" x14ac:dyDescent="0.2">
      <c r="A141" s="9"/>
      <c r="B141" s="283" t="s">
        <v>393</v>
      </c>
      <c r="C141" s="214"/>
      <c r="D141" s="336" t="s">
        <v>394</v>
      </c>
      <c r="E141" s="336"/>
      <c r="F141" s="336"/>
      <c r="G141" s="336"/>
      <c r="H141" s="336"/>
      <c r="I141" s="336"/>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7" priority="43" stopIfTrue="1" operator="lessThanOrEqual">
      <formula>0</formula>
    </cfRule>
    <cfRule type="cellIs" dxfId="96" priority="44" stopIfTrue="1" operator="greaterThan">
      <formula>0</formula>
    </cfRule>
  </conditionalFormatting>
  <conditionalFormatting sqref="D53:D129">
    <cfRule type="expression" dxfId="95" priority="31" stopIfTrue="1">
      <formula>$C53=$D53</formula>
    </cfRule>
    <cfRule type="expression" dxfId="94" priority="33" stopIfTrue="1">
      <formula>$C53&lt;&gt;$D53</formula>
    </cfRule>
  </conditionalFormatting>
  <conditionalFormatting sqref="E9:F9">
    <cfRule type="expression" dxfId="93" priority="38" stopIfTrue="1">
      <formula>SUM($E$10:$F$14)&gt;0</formula>
    </cfRule>
  </conditionalFormatting>
  <conditionalFormatting sqref="G53:G129">
    <cfRule type="expression" dxfId="92" priority="13" stopIfTrue="1">
      <formula>$C53=$G53</formula>
    </cfRule>
    <cfRule type="expression" dxfId="91" priority="14" stopIfTrue="1">
      <formula>$C53&lt;&gt;$G53</formula>
    </cfRule>
  </conditionalFormatting>
  <conditionalFormatting sqref="I42">
    <cfRule type="cellIs" dxfId="90" priority="1" stopIfTrue="1" operator="greaterThan">
      <formula>0</formula>
    </cfRule>
  </conditionalFormatting>
  <conditionalFormatting sqref="I47">
    <cfRule type="cellIs" dxfId="89" priority="15" stopIfTrue="1" operator="greaterThan">
      <formula>0</formula>
    </cfRule>
  </conditionalFormatting>
  <conditionalFormatting sqref="I53:I129">
    <cfRule type="cellIs" dxfId="88" priority="40" stopIfTrue="1" operator="equal">
      <formula>0</formula>
    </cfRule>
    <cfRule type="cellIs" dxfId="8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F153" sqref="F153"/>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f - podpora a rozvoj športu</v>
      </c>
      <c r="B1" s="232" t="str">
        <f>INDEX(Adr!A:A,B102+1)</f>
        <v>31945732</v>
      </c>
      <c r="C1" s="233">
        <f>IF(ROW()&lt;=B$3,INDEX(FP!E:E,B$2+ROW()-1),"")</f>
        <v>0</v>
      </c>
      <c r="D1" s="234" t="str">
        <f>IF(ROW()&lt;=B$3,INDEX(FP!F:F,B$2+ROW()-1),"")</f>
        <v>f</v>
      </c>
      <c r="E1" s="234"/>
      <c r="F1" s="234" t="str">
        <f>IF(ROW()&lt;=B$3,INDEX(FP!G:G,B$2+ROW()-1),"")</f>
        <v>026 03</v>
      </c>
      <c r="G1" s="234"/>
      <c r="H1" s="235" t="str">
        <f>IF(ROW()&lt;=B$3,INDEX(FP!C:C,B$2+ROW()-1),"")</f>
        <v>podpora a rozvoj športu</v>
      </c>
      <c r="I1" s="236">
        <f t="shared" ref="I1:I6" si="0">IF(ROW()&lt;=B$3,SUMIF(A$107:A$10042,A1,I$107:I$10042),"")</f>
        <v>14999.999999999996</v>
      </c>
      <c r="J1" s="236">
        <f t="shared" ref="J1:J32" si="1">IF(ROW()&lt;=B$3,SUMIFS(I$103:I$50042,A$103:A$50042,K1,J$103:J$50042,L1),"")</f>
        <v>0</v>
      </c>
      <c r="K1" s="110" t="str">
        <f>$A1</f>
        <v>f - podpora a rozvoj športu</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408</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14" t="s">
        <v>329</v>
      </c>
      <c r="B100" s="314"/>
      <c r="C100" s="314"/>
      <c r="D100" s="314"/>
      <c r="E100" s="314"/>
      <c r="F100" s="314"/>
      <c r="G100" s="314"/>
      <c r="H100" s="314"/>
      <c r="I100" s="316" t="s">
        <v>2271</v>
      </c>
      <c r="J100" s="316"/>
      <c r="K100" s="89"/>
    </row>
    <row r="101" spans="1:25" ht="15.75" x14ac:dyDescent="0.25">
      <c r="A101" s="314"/>
      <c r="B101" s="314"/>
      <c r="C101" s="314"/>
      <c r="D101" s="314"/>
      <c r="E101" s="314"/>
      <c r="F101" s="314"/>
      <c r="G101" s="314"/>
      <c r="H101" s="314"/>
      <c r="I101" s="315">
        <v>45887</v>
      </c>
      <c r="J101" s="315"/>
    </row>
    <row r="102" spans="1:25" ht="14.25" x14ac:dyDescent="0.2">
      <c r="A102" s="249" t="s">
        <v>399</v>
      </c>
      <c r="B102" s="250">
        <v>147</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17" t="s">
        <v>408</v>
      </c>
      <c r="B105" s="318"/>
      <c r="C105" s="318"/>
      <c r="D105" s="318"/>
      <c r="E105" s="318"/>
      <c r="F105" s="318"/>
      <c r="G105" s="318"/>
      <c r="H105" s="318"/>
      <c r="I105" s="318"/>
      <c r="J105" s="319"/>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2293</v>
      </c>
      <c r="B107" s="14" t="s">
        <v>2442</v>
      </c>
      <c r="C107" s="14" t="s">
        <v>2294</v>
      </c>
      <c r="D107" s="16">
        <v>45868</v>
      </c>
      <c r="E107" s="16">
        <v>45868</v>
      </c>
      <c r="F107" s="14" t="s">
        <v>2295</v>
      </c>
      <c r="G107" s="14" t="s">
        <v>2296</v>
      </c>
      <c r="H107" s="14" t="s">
        <v>2297</v>
      </c>
      <c r="I107" s="15">
        <v>13.6</v>
      </c>
      <c r="J107" s="77">
        <v>10</v>
      </c>
      <c r="K107" s="92"/>
    </row>
    <row r="108" spans="1:25" ht="12.75" x14ac:dyDescent="0.2">
      <c r="A108" s="14" t="s">
        <v>2293</v>
      </c>
      <c r="B108" s="14" t="s">
        <v>2298</v>
      </c>
      <c r="C108" s="14" t="s">
        <v>2299</v>
      </c>
      <c r="D108" s="16">
        <v>45869</v>
      </c>
      <c r="E108" s="16">
        <v>45869</v>
      </c>
      <c r="F108" s="14" t="s">
        <v>2300</v>
      </c>
      <c r="G108" s="14" t="s">
        <v>2301</v>
      </c>
      <c r="H108" s="14" t="s">
        <v>2302</v>
      </c>
      <c r="I108" s="15">
        <v>7</v>
      </c>
      <c r="J108" s="77">
        <v>10</v>
      </c>
      <c r="K108" s="92"/>
    </row>
    <row r="109" spans="1:25" ht="12.75" x14ac:dyDescent="0.2">
      <c r="A109" s="14" t="s">
        <v>2293</v>
      </c>
      <c r="B109" s="14" t="s">
        <v>2406</v>
      </c>
      <c r="C109" s="14" t="s">
        <v>2303</v>
      </c>
      <c r="D109" s="16">
        <v>45870</v>
      </c>
      <c r="E109" s="16">
        <v>45870</v>
      </c>
      <c r="F109" s="14" t="s">
        <v>2304</v>
      </c>
      <c r="G109" s="14" t="s">
        <v>2296</v>
      </c>
      <c r="H109" s="14" t="s">
        <v>2297</v>
      </c>
      <c r="I109" s="15">
        <v>17.7</v>
      </c>
      <c r="J109" s="77">
        <v>10</v>
      </c>
      <c r="K109" s="92"/>
    </row>
    <row r="110" spans="1:25" ht="12.75" x14ac:dyDescent="0.2">
      <c r="A110" s="14" t="s">
        <v>2293</v>
      </c>
      <c r="B110" s="14" t="s">
        <v>2392</v>
      </c>
      <c r="C110" s="14" t="s">
        <v>2305</v>
      </c>
      <c r="D110" s="16">
        <v>45873</v>
      </c>
      <c r="E110" s="16">
        <v>45873</v>
      </c>
      <c r="F110" s="14" t="s">
        <v>2306</v>
      </c>
      <c r="G110" s="14" t="s">
        <v>2296</v>
      </c>
      <c r="H110" s="14" t="s">
        <v>2297</v>
      </c>
      <c r="I110" s="15">
        <v>20</v>
      </c>
      <c r="J110" s="77">
        <v>10</v>
      </c>
      <c r="K110" s="92"/>
    </row>
    <row r="111" spans="1:25" ht="12.75" x14ac:dyDescent="0.2">
      <c r="A111" s="14" t="s">
        <v>2293</v>
      </c>
      <c r="B111" s="14" t="s">
        <v>2407</v>
      </c>
      <c r="C111" s="14" t="s">
        <v>2307</v>
      </c>
      <c r="D111" s="16">
        <v>45876</v>
      </c>
      <c r="E111" s="16">
        <v>45876</v>
      </c>
      <c r="F111" s="14" t="s">
        <v>2308</v>
      </c>
      <c r="G111" s="14" t="s">
        <v>2301</v>
      </c>
      <c r="H111" s="14" t="s">
        <v>2302</v>
      </c>
      <c r="I111" s="15">
        <v>1</v>
      </c>
      <c r="J111" s="77">
        <v>10</v>
      </c>
      <c r="K111" s="92"/>
    </row>
    <row r="112" spans="1:25" ht="22.5" x14ac:dyDescent="0.2">
      <c r="A112" s="14" t="s">
        <v>2293</v>
      </c>
      <c r="B112" s="14" t="s">
        <v>2393</v>
      </c>
      <c r="C112" s="14" t="s">
        <v>2309</v>
      </c>
      <c r="D112" s="16">
        <v>45880</v>
      </c>
      <c r="E112" s="16">
        <v>45880</v>
      </c>
      <c r="F112" s="14" t="s">
        <v>2306</v>
      </c>
      <c r="G112" s="14" t="s">
        <v>2296</v>
      </c>
      <c r="H112" s="14" t="s">
        <v>2297</v>
      </c>
      <c r="I112" s="15">
        <v>22.6</v>
      </c>
      <c r="J112" s="77">
        <v>10</v>
      </c>
      <c r="K112" s="92"/>
    </row>
    <row r="113" spans="1:11" ht="12.75" x14ac:dyDescent="0.2">
      <c r="A113" s="14" t="s">
        <v>2293</v>
      </c>
      <c r="B113" s="14" t="s">
        <v>2394</v>
      </c>
      <c r="C113" s="14" t="s">
        <v>2310</v>
      </c>
      <c r="D113" s="16">
        <v>45884</v>
      </c>
      <c r="E113" s="16">
        <v>45884</v>
      </c>
      <c r="F113" s="14" t="s">
        <v>2311</v>
      </c>
      <c r="G113" s="14" t="s">
        <v>2296</v>
      </c>
      <c r="H113" s="14" t="s">
        <v>2297</v>
      </c>
      <c r="I113" s="15">
        <v>45.8</v>
      </c>
      <c r="J113" s="77">
        <v>10</v>
      </c>
      <c r="K113" s="92"/>
    </row>
    <row r="114" spans="1:11" ht="33.75" x14ac:dyDescent="0.2">
      <c r="A114" s="14" t="s">
        <v>2293</v>
      </c>
      <c r="B114" s="14" t="s">
        <v>2446</v>
      </c>
      <c r="C114" s="14" t="s">
        <v>2312</v>
      </c>
      <c r="D114" s="16">
        <v>45884</v>
      </c>
      <c r="E114" s="16">
        <v>45884</v>
      </c>
      <c r="F114" s="14" t="s">
        <v>2313</v>
      </c>
      <c r="G114" s="14" t="s">
        <v>2314</v>
      </c>
      <c r="H114" s="14" t="s">
        <v>2315</v>
      </c>
      <c r="I114" s="15">
        <v>500</v>
      </c>
      <c r="J114" s="77">
        <v>10</v>
      </c>
      <c r="K114" s="92"/>
    </row>
    <row r="115" spans="1:11" ht="12.75" x14ac:dyDescent="0.2">
      <c r="A115" s="14" t="s">
        <v>2293</v>
      </c>
      <c r="B115" s="14" t="s">
        <v>2411</v>
      </c>
      <c r="C115" s="14" t="s">
        <v>2316</v>
      </c>
      <c r="D115" s="16">
        <v>45887</v>
      </c>
      <c r="E115" s="16">
        <v>45887</v>
      </c>
      <c r="F115" s="14" t="s">
        <v>2317</v>
      </c>
      <c r="G115" s="14" t="s">
        <v>2318</v>
      </c>
      <c r="H115" s="14" t="s">
        <v>2319</v>
      </c>
      <c r="I115" s="15">
        <v>124.38</v>
      </c>
      <c r="J115" s="77">
        <v>10</v>
      </c>
      <c r="K115" s="92"/>
    </row>
    <row r="116" spans="1:11" ht="33.75" x14ac:dyDescent="0.2">
      <c r="A116" s="14" t="s">
        <v>2293</v>
      </c>
      <c r="B116" s="14" t="s">
        <v>2412</v>
      </c>
      <c r="C116" s="14" t="s">
        <v>2320</v>
      </c>
      <c r="D116" s="16">
        <v>45887</v>
      </c>
      <c r="E116" s="16">
        <v>45887</v>
      </c>
      <c r="F116" s="14" t="s">
        <v>2321</v>
      </c>
      <c r="G116" s="14" t="s">
        <v>2322</v>
      </c>
      <c r="H116" s="14" t="s">
        <v>2323</v>
      </c>
      <c r="I116" s="15">
        <v>2778.44</v>
      </c>
      <c r="J116" s="77">
        <v>10</v>
      </c>
      <c r="K116" s="92"/>
    </row>
    <row r="117" spans="1:11" ht="12.75" x14ac:dyDescent="0.2">
      <c r="A117" s="14" t="s">
        <v>2293</v>
      </c>
      <c r="B117" s="14" t="s">
        <v>2395</v>
      </c>
      <c r="C117" s="14" t="s">
        <v>2324</v>
      </c>
      <c r="D117" s="16">
        <v>45888</v>
      </c>
      <c r="E117" s="16">
        <v>45888</v>
      </c>
      <c r="F117" s="14" t="s">
        <v>2325</v>
      </c>
      <c r="G117" s="14" t="s">
        <v>2296</v>
      </c>
      <c r="H117" s="14" t="s">
        <v>2297</v>
      </c>
      <c r="I117" s="15">
        <v>28.1</v>
      </c>
      <c r="J117" s="77">
        <v>10</v>
      </c>
      <c r="K117" s="92"/>
    </row>
    <row r="118" spans="1:11" ht="33.75" x14ac:dyDescent="0.2">
      <c r="A118" s="14" t="s">
        <v>2293</v>
      </c>
      <c r="B118" s="14" t="s">
        <v>2407</v>
      </c>
      <c r="C118" s="14" t="s">
        <v>2379</v>
      </c>
      <c r="D118" s="16">
        <v>45891</v>
      </c>
      <c r="E118" s="16">
        <v>45891</v>
      </c>
      <c r="F118" s="14" t="s">
        <v>2447</v>
      </c>
      <c r="G118" s="14" t="s">
        <v>2326</v>
      </c>
      <c r="H118" s="14" t="s">
        <v>2327</v>
      </c>
      <c r="I118" s="15">
        <v>700</v>
      </c>
      <c r="J118" s="77">
        <v>10</v>
      </c>
      <c r="K118" s="92"/>
    </row>
    <row r="119" spans="1:11" ht="22.5" x14ac:dyDescent="0.2">
      <c r="A119" s="14" t="s">
        <v>2293</v>
      </c>
      <c r="B119" s="14" t="s">
        <v>2396</v>
      </c>
      <c r="C119" s="14" t="s">
        <v>2328</v>
      </c>
      <c r="D119" s="16">
        <v>45891</v>
      </c>
      <c r="E119" s="16">
        <v>45891</v>
      </c>
      <c r="F119" s="14" t="s">
        <v>2329</v>
      </c>
      <c r="G119" s="14" t="s">
        <v>2296</v>
      </c>
      <c r="H119" s="14" t="s">
        <v>2297</v>
      </c>
      <c r="I119" s="15">
        <v>26.8</v>
      </c>
      <c r="J119" s="77">
        <v>10</v>
      </c>
      <c r="K119" s="92"/>
    </row>
    <row r="120" spans="1:11" ht="33.75" x14ac:dyDescent="0.2">
      <c r="A120" s="14" t="s">
        <v>2293</v>
      </c>
      <c r="B120" s="14" t="s">
        <v>2407</v>
      </c>
      <c r="C120" s="14" t="s">
        <v>2378</v>
      </c>
      <c r="D120" s="16">
        <v>45894</v>
      </c>
      <c r="E120" s="16">
        <v>45894</v>
      </c>
      <c r="F120" s="14" t="s">
        <v>2448</v>
      </c>
      <c r="G120" s="14" t="s">
        <v>2326</v>
      </c>
      <c r="H120" s="14" t="s">
        <v>2327</v>
      </c>
      <c r="I120" s="15">
        <v>140</v>
      </c>
      <c r="J120" s="77">
        <v>10</v>
      </c>
      <c r="K120" s="92"/>
    </row>
    <row r="121" spans="1:11" ht="12.75" x14ac:dyDescent="0.2">
      <c r="A121" s="14" t="s">
        <v>2293</v>
      </c>
      <c r="B121" s="14" t="s">
        <v>2407</v>
      </c>
      <c r="C121" s="14" t="s">
        <v>2307</v>
      </c>
      <c r="D121" s="16">
        <v>45899</v>
      </c>
      <c r="E121" s="16">
        <v>45899</v>
      </c>
      <c r="F121" s="14" t="s">
        <v>2300</v>
      </c>
      <c r="G121" s="14" t="s">
        <v>2301</v>
      </c>
      <c r="H121" s="14" t="s">
        <v>2302</v>
      </c>
      <c r="I121" s="15">
        <v>7</v>
      </c>
      <c r="J121" s="77">
        <v>10</v>
      </c>
      <c r="K121" s="92"/>
    </row>
    <row r="122" spans="1:11" ht="22.5" x14ac:dyDescent="0.2">
      <c r="A122" s="14" t="s">
        <v>2293</v>
      </c>
      <c r="B122" s="14" t="s">
        <v>2413</v>
      </c>
      <c r="C122" s="14" t="s">
        <v>2330</v>
      </c>
      <c r="D122" s="16">
        <v>45902</v>
      </c>
      <c r="E122" s="16">
        <v>45902</v>
      </c>
      <c r="F122" s="14" t="s">
        <v>2443</v>
      </c>
      <c r="G122" s="14" t="s">
        <v>2331</v>
      </c>
      <c r="H122" s="14" t="s">
        <v>2332</v>
      </c>
      <c r="I122" s="15">
        <v>236.16</v>
      </c>
      <c r="J122" s="77">
        <v>10</v>
      </c>
      <c r="K122" s="92"/>
    </row>
    <row r="123" spans="1:11" ht="22.5" x14ac:dyDescent="0.2">
      <c r="A123" s="14" t="s">
        <v>2293</v>
      </c>
      <c r="B123" s="14" t="s">
        <v>2397</v>
      </c>
      <c r="C123" s="14" t="s">
        <v>2333</v>
      </c>
      <c r="D123" s="16">
        <v>45904</v>
      </c>
      <c r="E123" s="16">
        <v>45904</v>
      </c>
      <c r="F123" s="14" t="s">
        <v>2329</v>
      </c>
      <c r="G123" s="14" t="s">
        <v>2296</v>
      </c>
      <c r="H123" s="14" t="s">
        <v>2297</v>
      </c>
      <c r="I123" s="15">
        <v>30.8</v>
      </c>
      <c r="J123" s="77">
        <v>10</v>
      </c>
      <c r="K123" s="92"/>
    </row>
    <row r="124" spans="1:11" ht="33.75" x14ac:dyDescent="0.2">
      <c r="A124" s="14" t="s">
        <v>2293</v>
      </c>
      <c r="B124" s="14" t="s">
        <v>2398</v>
      </c>
      <c r="C124" s="14" t="s">
        <v>2334</v>
      </c>
      <c r="D124" s="16">
        <v>45905</v>
      </c>
      <c r="E124" s="16">
        <v>45905</v>
      </c>
      <c r="F124" s="14" t="s">
        <v>2335</v>
      </c>
      <c r="G124" s="14" t="s">
        <v>2296</v>
      </c>
      <c r="H124" s="14" t="s">
        <v>2297</v>
      </c>
      <c r="I124" s="15">
        <v>10.7</v>
      </c>
      <c r="J124" s="77">
        <v>10</v>
      </c>
      <c r="K124" s="92"/>
    </row>
    <row r="125" spans="1:11" ht="12.75" x14ac:dyDescent="0.2">
      <c r="A125" s="14" t="s">
        <v>2293</v>
      </c>
      <c r="B125" s="14" t="s">
        <v>2408</v>
      </c>
      <c r="C125" s="14" t="s">
        <v>2336</v>
      </c>
      <c r="D125" s="16">
        <v>45908</v>
      </c>
      <c r="E125" s="16">
        <v>45908</v>
      </c>
      <c r="F125" s="14" t="s">
        <v>2308</v>
      </c>
      <c r="G125" s="14" t="s">
        <v>2301</v>
      </c>
      <c r="H125" s="14" t="s">
        <v>2302</v>
      </c>
      <c r="I125" s="15">
        <v>1</v>
      </c>
      <c r="J125" s="77">
        <v>10</v>
      </c>
      <c r="K125" s="92"/>
    </row>
    <row r="126" spans="1:11" ht="33.75" x14ac:dyDescent="0.2">
      <c r="A126" s="14" t="s">
        <v>2293</v>
      </c>
      <c r="B126" s="14" t="s">
        <v>2415</v>
      </c>
      <c r="C126" s="14" t="s">
        <v>2337</v>
      </c>
      <c r="D126" s="16">
        <v>45908</v>
      </c>
      <c r="E126" s="16">
        <v>45908</v>
      </c>
      <c r="F126" s="14" t="s">
        <v>2338</v>
      </c>
      <c r="G126" s="14" t="s">
        <v>2339</v>
      </c>
      <c r="H126" s="14" t="s">
        <v>2340</v>
      </c>
      <c r="I126" s="15">
        <v>1250</v>
      </c>
      <c r="J126" s="77">
        <v>10</v>
      </c>
      <c r="K126" s="92"/>
    </row>
    <row r="127" spans="1:11" ht="12.75" x14ac:dyDescent="0.2">
      <c r="A127" s="14" t="s">
        <v>2293</v>
      </c>
      <c r="B127" s="14" t="s">
        <v>2399</v>
      </c>
      <c r="C127" s="14" t="s">
        <v>2341</v>
      </c>
      <c r="D127" s="16">
        <v>45910</v>
      </c>
      <c r="E127" s="16">
        <v>45910</v>
      </c>
      <c r="F127" s="14" t="s">
        <v>2342</v>
      </c>
      <c r="G127" s="14" t="s">
        <v>2296</v>
      </c>
      <c r="H127" s="14" t="s">
        <v>2297</v>
      </c>
      <c r="I127" s="15">
        <v>30.7</v>
      </c>
      <c r="J127" s="77">
        <v>10</v>
      </c>
      <c r="K127" s="92"/>
    </row>
    <row r="128" spans="1:11" ht="12.75" x14ac:dyDescent="0.2">
      <c r="A128" s="14" t="s">
        <v>2293</v>
      </c>
      <c r="B128" s="14" t="s">
        <v>2400</v>
      </c>
      <c r="C128" s="14" t="s">
        <v>2343</v>
      </c>
      <c r="D128" s="16">
        <v>45911</v>
      </c>
      <c r="E128" s="16">
        <v>45911</v>
      </c>
      <c r="F128" s="14" t="s">
        <v>2344</v>
      </c>
      <c r="G128" s="14" t="s">
        <v>2296</v>
      </c>
      <c r="H128" s="14" t="s">
        <v>2297</v>
      </c>
      <c r="I128" s="15">
        <v>25.4</v>
      </c>
      <c r="J128" s="77">
        <v>10</v>
      </c>
      <c r="K128" s="92"/>
    </row>
    <row r="129" spans="1:11" ht="12.75" x14ac:dyDescent="0.2">
      <c r="A129" s="14" t="s">
        <v>2293</v>
      </c>
      <c r="B129" s="14" t="s">
        <v>2401</v>
      </c>
      <c r="C129" s="14" t="s">
        <v>2345</v>
      </c>
      <c r="D129" s="16">
        <v>45916</v>
      </c>
      <c r="E129" s="16">
        <v>45916</v>
      </c>
      <c r="F129" s="14" t="s">
        <v>2346</v>
      </c>
      <c r="G129" s="14" t="s">
        <v>2296</v>
      </c>
      <c r="H129" s="14" t="s">
        <v>2297</v>
      </c>
      <c r="I129" s="15">
        <v>11</v>
      </c>
      <c r="J129" s="77">
        <v>10</v>
      </c>
      <c r="K129" s="92"/>
    </row>
    <row r="130" spans="1:11" ht="45" x14ac:dyDescent="0.2">
      <c r="A130" s="14" t="s">
        <v>2293</v>
      </c>
      <c r="B130" s="14" t="s">
        <v>2416</v>
      </c>
      <c r="C130" s="14" t="s">
        <v>2347</v>
      </c>
      <c r="D130" s="16">
        <v>45916</v>
      </c>
      <c r="E130" s="16">
        <v>45916</v>
      </c>
      <c r="F130" s="14" t="s">
        <v>2417</v>
      </c>
      <c r="G130" s="14" t="s">
        <v>2348</v>
      </c>
      <c r="H130" s="14" t="s">
        <v>2349</v>
      </c>
      <c r="I130" s="15">
        <v>3307.44</v>
      </c>
      <c r="J130" s="77">
        <v>10</v>
      </c>
      <c r="K130" s="92"/>
    </row>
    <row r="131" spans="1:11" ht="12.75" x14ac:dyDescent="0.2">
      <c r="A131" s="14" t="s">
        <v>2293</v>
      </c>
      <c r="B131" s="14" t="s">
        <v>2402</v>
      </c>
      <c r="C131" s="14" t="s">
        <v>2350</v>
      </c>
      <c r="D131" s="16">
        <v>45918</v>
      </c>
      <c r="E131" s="16">
        <v>45918</v>
      </c>
      <c r="F131" s="14" t="s">
        <v>2351</v>
      </c>
      <c r="G131" s="14" t="s">
        <v>2296</v>
      </c>
      <c r="H131" s="14" t="s">
        <v>2297</v>
      </c>
      <c r="I131" s="15">
        <v>18.399999999999999</v>
      </c>
      <c r="J131" s="77">
        <v>10</v>
      </c>
      <c r="K131" s="92"/>
    </row>
    <row r="132" spans="1:11" ht="12.75" x14ac:dyDescent="0.2">
      <c r="A132" s="14" t="s">
        <v>2293</v>
      </c>
      <c r="B132" s="14" t="s">
        <v>2403</v>
      </c>
      <c r="C132" s="14" t="s">
        <v>2352</v>
      </c>
      <c r="D132" s="16">
        <v>45919</v>
      </c>
      <c r="E132" s="16">
        <v>45919</v>
      </c>
      <c r="F132" s="14" t="s">
        <v>2353</v>
      </c>
      <c r="G132" s="14" t="s">
        <v>2296</v>
      </c>
      <c r="H132" s="14" t="s">
        <v>2297</v>
      </c>
      <c r="I132" s="15">
        <v>30.6</v>
      </c>
      <c r="J132" s="77">
        <v>10</v>
      </c>
      <c r="K132" s="92"/>
    </row>
    <row r="133" spans="1:11" ht="33.75" x14ac:dyDescent="0.2">
      <c r="A133" s="14" t="s">
        <v>2293</v>
      </c>
      <c r="B133" s="14" t="s">
        <v>2418</v>
      </c>
      <c r="C133" s="14" t="s">
        <v>2354</v>
      </c>
      <c r="D133" s="16">
        <v>45924</v>
      </c>
      <c r="E133" s="16">
        <v>45924</v>
      </c>
      <c r="F133" s="14" t="s">
        <v>2355</v>
      </c>
      <c r="G133" s="14" t="s">
        <v>2356</v>
      </c>
      <c r="H133" s="14" t="s">
        <v>2357</v>
      </c>
      <c r="I133" s="15">
        <v>1475</v>
      </c>
      <c r="J133" s="77">
        <v>10</v>
      </c>
      <c r="K133" s="92"/>
    </row>
    <row r="134" spans="1:11" ht="33.75" x14ac:dyDescent="0.2">
      <c r="A134" s="14" t="s">
        <v>2293</v>
      </c>
      <c r="B134" s="14" t="s">
        <v>2404</v>
      </c>
      <c r="C134" s="14" t="s">
        <v>2358</v>
      </c>
      <c r="D134" s="16">
        <v>45924</v>
      </c>
      <c r="E134" s="16">
        <v>45924</v>
      </c>
      <c r="F134" s="14" t="s">
        <v>2359</v>
      </c>
      <c r="G134" s="14" t="s">
        <v>2296</v>
      </c>
      <c r="H134" s="14" t="s">
        <v>2297</v>
      </c>
      <c r="I134" s="15">
        <v>45</v>
      </c>
      <c r="J134" s="77">
        <v>10</v>
      </c>
      <c r="K134" s="92"/>
    </row>
    <row r="135" spans="1:11" ht="12.75" x14ac:dyDescent="0.2">
      <c r="A135" s="14" t="s">
        <v>2293</v>
      </c>
      <c r="B135" s="14" t="s">
        <v>2405</v>
      </c>
      <c r="C135" s="14" t="s">
        <v>2360</v>
      </c>
      <c r="D135" s="16">
        <v>45929</v>
      </c>
      <c r="E135" s="16">
        <v>45929</v>
      </c>
      <c r="F135" s="14" t="s">
        <v>2361</v>
      </c>
      <c r="G135" s="14" t="s">
        <v>2296</v>
      </c>
      <c r="H135" s="14" t="s">
        <v>2297</v>
      </c>
      <c r="I135" s="15">
        <v>23.8</v>
      </c>
      <c r="J135" s="77">
        <v>10</v>
      </c>
      <c r="K135" s="92"/>
    </row>
    <row r="136" spans="1:11" ht="12.75" x14ac:dyDescent="0.2">
      <c r="A136" s="14" t="s">
        <v>2293</v>
      </c>
      <c r="B136" s="14" t="s">
        <v>2408</v>
      </c>
      <c r="C136" s="14" t="s">
        <v>2336</v>
      </c>
      <c r="D136" s="16">
        <v>45930</v>
      </c>
      <c r="E136" s="16">
        <v>45930</v>
      </c>
      <c r="F136" s="14" t="s">
        <v>2300</v>
      </c>
      <c r="G136" s="14" t="s">
        <v>2301</v>
      </c>
      <c r="H136" s="14" t="s">
        <v>2302</v>
      </c>
      <c r="I136" s="15">
        <v>7</v>
      </c>
      <c r="J136" s="77">
        <v>10</v>
      </c>
      <c r="K136" s="92"/>
    </row>
    <row r="137" spans="1:11" ht="45" x14ac:dyDescent="0.2">
      <c r="A137" s="14" t="s">
        <v>2293</v>
      </c>
      <c r="B137" s="14" t="s">
        <v>2433</v>
      </c>
      <c r="C137" s="14" t="s">
        <v>2362</v>
      </c>
      <c r="D137" s="16">
        <v>45931</v>
      </c>
      <c r="E137" s="16">
        <v>45931</v>
      </c>
      <c r="F137" s="14" t="s">
        <v>2353</v>
      </c>
      <c r="G137" s="14" t="s">
        <v>2296</v>
      </c>
      <c r="H137" s="14" t="s">
        <v>2297</v>
      </c>
      <c r="I137" s="15">
        <v>31.5</v>
      </c>
      <c r="J137" s="77">
        <v>10</v>
      </c>
      <c r="K137" s="92"/>
    </row>
    <row r="138" spans="1:11" ht="33.75" x14ac:dyDescent="0.2">
      <c r="A138" s="14" t="s">
        <v>2293</v>
      </c>
      <c r="B138" s="14" t="s">
        <v>2434</v>
      </c>
      <c r="C138" s="14" t="s">
        <v>2363</v>
      </c>
      <c r="D138" s="16">
        <v>45932</v>
      </c>
      <c r="E138" s="16">
        <v>45932</v>
      </c>
      <c r="F138" s="14" t="s">
        <v>2364</v>
      </c>
      <c r="G138" s="14" t="s">
        <v>2296</v>
      </c>
      <c r="H138" s="14" t="s">
        <v>2297</v>
      </c>
      <c r="I138" s="15">
        <v>15.7</v>
      </c>
      <c r="J138" s="77">
        <v>10</v>
      </c>
      <c r="K138" s="92"/>
    </row>
    <row r="139" spans="1:11" ht="22.5" x14ac:dyDescent="0.2">
      <c r="A139" s="14" t="s">
        <v>2293</v>
      </c>
      <c r="B139" s="14" t="s">
        <v>2414</v>
      </c>
      <c r="C139" s="14" t="s">
        <v>2367</v>
      </c>
      <c r="D139" s="16">
        <v>45933</v>
      </c>
      <c r="E139" s="16">
        <v>45933</v>
      </c>
      <c r="F139" s="14" t="s">
        <v>2444</v>
      </c>
      <c r="G139" s="14" t="s">
        <v>2331</v>
      </c>
      <c r="H139" s="14" t="s">
        <v>2332</v>
      </c>
      <c r="I139" s="15">
        <v>236.16</v>
      </c>
      <c r="J139" s="77">
        <v>10</v>
      </c>
      <c r="K139" s="92"/>
    </row>
    <row r="140" spans="1:11" ht="12.75" x14ac:dyDescent="0.2">
      <c r="A140" s="14" t="s">
        <v>2293</v>
      </c>
      <c r="B140" s="14" t="s">
        <v>2427</v>
      </c>
      <c r="C140" s="14" t="s">
        <v>2365</v>
      </c>
      <c r="D140" s="16">
        <v>45936</v>
      </c>
      <c r="E140" s="16">
        <v>45936</v>
      </c>
      <c r="F140" s="14" t="s">
        <v>2366</v>
      </c>
      <c r="G140" s="14" t="s">
        <v>2296</v>
      </c>
      <c r="H140" s="14" t="s">
        <v>2297</v>
      </c>
      <c r="I140" s="15">
        <v>11</v>
      </c>
      <c r="J140" s="77">
        <v>10</v>
      </c>
      <c r="K140" s="92"/>
    </row>
    <row r="141" spans="1:11" ht="12.75" x14ac:dyDescent="0.2">
      <c r="A141" s="14" t="s">
        <v>2293</v>
      </c>
      <c r="B141" s="14" t="s">
        <v>2409</v>
      </c>
      <c r="C141" s="14" t="s">
        <v>2370</v>
      </c>
      <c r="D141" s="16">
        <v>45937</v>
      </c>
      <c r="E141" s="16">
        <v>45937</v>
      </c>
      <c r="F141" s="14" t="s">
        <v>2308</v>
      </c>
      <c r="G141" s="14" t="s">
        <v>2301</v>
      </c>
      <c r="H141" s="14" t="s">
        <v>2302</v>
      </c>
      <c r="I141" s="15">
        <v>1</v>
      </c>
      <c r="J141" s="77">
        <v>10</v>
      </c>
      <c r="K141" s="92"/>
    </row>
    <row r="142" spans="1:11" ht="12.75" x14ac:dyDescent="0.2">
      <c r="A142" s="14" t="s">
        <v>2293</v>
      </c>
      <c r="B142" s="14" t="s">
        <v>2426</v>
      </c>
      <c r="C142" s="14" t="s">
        <v>2368</v>
      </c>
      <c r="D142" s="16">
        <v>45938</v>
      </c>
      <c r="E142" s="16">
        <v>45938</v>
      </c>
      <c r="F142" s="14" t="s">
        <v>2369</v>
      </c>
      <c r="G142" s="14" t="s">
        <v>2296</v>
      </c>
      <c r="H142" s="14" t="s">
        <v>2297</v>
      </c>
      <c r="I142" s="15">
        <v>39.200000000000003</v>
      </c>
      <c r="J142" s="77">
        <v>10</v>
      </c>
      <c r="K142" s="92"/>
    </row>
    <row r="143" spans="1:11" ht="12.75" x14ac:dyDescent="0.2">
      <c r="A143" s="14" t="s">
        <v>2293</v>
      </c>
      <c r="B143" s="14" t="s">
        <v>2425</v>
      </c>
      <c r="C143" s="14" t="s">
        <v>2371</v>
      </c>
      <c r="D143" s="16">
        <v>45943</v>
      </c>
      <c r="E143" s="16">
        <v>45943</v>
      </c>
      <c r="F143" s="14" t="s">
        <v>2372</v>
      </c>
      <c r="G143" s="14" t="s">
        <v>2296</v>
      </c>
      <c r="H143" s="14" t="s">
        <v>2297</v>
      </c>
      <c r="I143" s="15">
        <v>33.799999999999997</v>
      </c>
      <c r="J143" s="77">
        <v>10</v>
      </c>
      <c r="K143" s="92"/>
    </row>
    <row r="144" spans="1:11" ht="12.75" x14ac:dyDescent="0.2">
      <c r="A144" s="14" t="s">
        <v>2293</v>
      </c>
      <c r="B144" s="14" t="s">
        <v>2424</v>
      </c>
      <c r="C144" s="14" t="s">
        <v>2373</v>
      </c>
      <c r="D144" s="16">
        <v>45945</v>
      </c>
      <c r="E144" s="16">
        <v>45945</v>
      </c>
      <c r="F144" s="14" t="s">
        <v>2344</v>
      </c>
      <c r="G144" s="14" t="s">
        <v>2296</v>
      </c>
      <c r="H144" s="14" t="s">
        <v>2297</v>
      </c>
      <c r="I144" s="15">
        <v>23.8</v>
      </c>
      <c r="J144" s="77">
        <v>10</v>
      </c>
      <c r="K144" s="92"/>
    </row>
    <row r="145" spans="1:11" ht="12.75" x14ac:dyDescent="0.2">
      <c r="A145" s="14" t="s">
        <v>2293</v>
      </c>
      <c r="B145" s="14" t="s">
        <v>2423</v>
      </c>
      <c r="C145" s="14" t="s">
        <v>2374</v>
      </c>
      <c r="D145" s="16">
        <v>45947</v>
      </c>
      <c r="E145" s="16">
        <v>45947</v>
      </c>
      <c r="F145" s="14" t="s">
        <v>2351</v>
      </c>
      <c r="G145" s="14" t="s">
        <v>2296</v>
      </c>
      <c r="H145" s="14" t="s">
        <v>2297</v>
      </c>
      <c r="I145" s="15">
        <v>20.5</v>
      </c>
      <c r="J145" s="77">
        <v>10</v>
      </c>
      <c r="K145" s="92"/>
    </row>
    <row r="146" spans="1:11" ht="33.75" x14ac:dyDescent="0.2">
      <c r="A146" s="14" t="s">
        <v>2293</v>
      </c>
      <c r="B146" s="14" t="s">
        <v>2432</v>
      </c>
      <c r="C146" s="14" t="s">
        <v>2449</v>
      </c>
      <c r="D146" s="16">
        <v>45947</v>
      </c>
      <c r="E146" s="16">
        <v>45947</v>
      </c>
      <c r="F146" s="14" t="s">
        <v>2375</v>
      </c>
      <c r="G146" s="14" t="s">
        <v>2322</v>
      </c>
      <c r="H146" s="14" t="s">
        <v>2323</v>
      </c>
      <c r="I146" s="15">
        <v>2314.2399999999998</v>
      </c>
      <c r="J146" s="77">
        <v>10</v>
      </c>
      <c r="K146" s="92"/>
    </row>
    <row r="147" spans="1:11" ht="12.75" x14ac:dyDescent="0.2">
      <c r="A147" s="14" t="s">
        <v>2293</v>
      </c>
      <c r="B147" s="14" t="s">
        <v>2428</v>
      </c>
      <c r="C147" s="14" t="s">
        <v>2376</v>
      </c>
      <c r="D147" s="16">
        <v>45950</v>
      </c>
      <c r="E147" s="16">
        <v>45950</v>
      </c>
      <c r="F147" s="14" t="s">
        <v>2377</v>
      </c>
      <c r="G147" s="14" t="s">
        <v>2296</v>
      </c>
      <c r="H147" s="14" t="s">
        <v>2297</v>
      </c>
      <c r="I147" s="15">
        <v>13.4</v>
      </c>
      <c r="J147" s="77">
        <v>10</v>
      </c>
      <c r="K147" s="92"/>
    </row>
    <row r="148" spans="1:11" ht="12.75" x14ac:dyDescent="0.2">
      <c r="A148" s="14" t="s">
        <v>2293</v>
      </c>
      <c r="B148" s="14" t="s">
        <v>2429</v>
      </c>
      <c r="C148" s="14" t="s">
        <v>2380</v>
      </c>
      <c r="D148" s="16">
        <v>45954</v>
      </c>
      <c r="E148" s="16">
        <v>45954</v>
      </c>
      <c r="F148" s="14" t="s">
        <v>2353</v>
      </c>
      <c r="G148" s="14" t="s">
        <v>2296</v>
      </c>
      <c r="H148" s="14" t="s">
        <v>2297</v>
      </c>
      <c r="I148" s="15">
        <v>32.299999999999997</v>
      </c>
      <c r="J148" s="77">
        <v>10</v>
      </c>
      <c r="K148" s="92"/>
    </row>
    <row r="149" spans="1:11" ht="12.75" x14ac:dyDescent="0.2">
      <c r="A149" s="14" t="s">
        <v>2293</v>
      </c>
      <c r="B149" s="14" t="s">
        <v>2430</v>
      </c>
      <c r="C149" s="14" t="s">
        <v>2381</v>
      </c>
      <c r="D149" s="16">
        <v>45959</v>
      </c>
      <c r="E149" s="16">
        <v>45959</v>
      </c>
      <c r="F149" s="14" t="s">
        <v>2372</v>
      </c>
      <c r="G149" s="14" t="s">
        <v>2296</v>
      </c>
      <c r="H149" s="14" t="s">
        <v>2297</v>
      </c>
      <c r="I149" s="15">
        <v>37.799999999999997</v>
      </c>
      <c r="J149" s="77">
        <v>10</v>
      </c>
      <c r="K149" s="92"/>
    </row>
    <row r="150" spans="1:11" ht="12.75" x14ac:dyDescent="0.2">
      <c r="A150" s="14" t="s">
        <v>2293</v>
      </c>
      <c r="B150" s="14" t="s">
        <v>2431</v>
      </c>
      <c r="C150" s="14" t="s">
        <v>2382</v>
      </c>
      <c r="D150" s="16">
        <v>45961</v>
      </c>
      <c r="E150" s="16">
        <v>45961</v>
      </c>
      <c r="F150" s="14" t="s">
        <v>2372</v>
      </c>
      <c r="G150" s="14" t="s">
        <v>2296</v>
      </c>
      <c r="H150" s="14" t="s">
        <v>2297</v>
      </c>
      <c r="I150" s="15">
        <v>35.5</v>
      </c>
      <c r="J150" s="77">
        <v>10</v>
      </c>
      <c r="K150" s="92"/>
    </row>
    <row r="151" spans="1:11" ht="12.75" x14ac:dyDescent="0.2">
      <c r="A151" s="14" t="s">
        <v>2293</v>
      </c>
      <c r="B151" s="14" t="s">
        <v>2409</v>
      </c>
      <c r="C151" s="14" t="s">
        <v>2370</v>
      </c>
      <c r="D151" s="16">
        <v>45961</v>
      </c>
      <c r="E151" s="16">
        <v>45961</v>
      </c>
      <c r="F151" s="14" t="s">
        <v>2300</v>
      </c>
      <c r="G151" s="14" t="s">
        <v>2301</v>
      </c>
      <c r="H151" s="14" t="s">
        <v>2302</v>
      </c>
      <c r="I151" s="15">
        <v>7</v>
      </c>
      <c r="J151" s="77">
        <v>10</v>
      </c>
      <c r="K151" s="92"/>
    </row>
    <row r="152" spans="1:11" ht="45" x14ac:dyDescent="0.2">
      <c r="A152" s="14" t="s">
        <v>2293</v>
      </c>
      <c r="B152" s="14" t="s">
        <v>2437</v>
      </c>
      <c r="C152" s="14" t="s">
        <v>2383</v>
      </c>
      <c r="D152" s="16">
        <v>45964</v>
      </c>
      <c r="E152" s="16">
        <v>45964</v>
      </c>
      <c r="F152" s="14" t="s">
        <v>2384</v>
      </c>
      <c r="G152" s="14" t="s">
        <v>2385</v>
      </c>
      <c r="H152" s="14" t="s">
        <v>2386</v>
      </c>
      <c r="I152" s="15">
        <v>152.34</v>
      </c>
      <c r="J152" s="77">
        <v>10</v>
      </c>
      <c r="K152" s="92"/>
    </row>
    <row r="153" spans="1:11" ht="22.5" x14ac:dyDescent="0.2">
      <c r="A153" s="14" t="s">
        <v>2293</v>
      </c>
      <c r="B153" s="14" t="s">
        <v>2436</v>
      </c>
      <c r="C153" s="14" t="s">
        <v>2387</v>
      </c>
      <c r="D153" s="16">
        <v>45964</v>
      </c>
      <c r="E153" s="16">
        <v>45964</v>
      </c>
      <c r="F153" s="14" t="s">
        <v>2445</v>
      </c>
      <c r="G153" s="14" t="s">
        <v>2331</v>
      </c>
      <c r="H153" s="14" t="s">
        <v>2332</v>
      </c>
      <c r="I153" s="15">
        <v>236.16</v>
      </c>
      <c r="J153" s="77">
        <v>10</v>
      </c>
      <c r="K153" s="92"/>
    </row>
    <row r="154" spans="1:11" ht="12.75" x14ac:dyDescent="0.2">
      <c r="A154" s="14" t="s">
        <v>2293</v>
      </c>
      <c r="B154" s="14" t="s">
        <v>2438</v>
      </c>
      <c r="C154" s="14" t="s">
        <v>2388</v>
      </c>
      <c r="D154" s="16">
        <v>45966</v>
      </c>
      <c r="E154" s="16">
        <v>45966</v>
      </c>
      <c r="F154" s="14" t="s">
        <v>2389</v>
      </c>
      <c r="G154" s="14" t="s">
        <v>2296</v>
      </c>
      <c r="H154" s="14" t="s">
        <v>2297</v>
      </c>
      <c r="I154" s="15">
        <v>27.2</v>
      </c>
      <c r="J154" s="77">
        <v>10</v>
      </c>
      <c r="K154" s="92"/>
    </row>
    <row r="155" spans="1:11" ht="12.75" x14ac:dyDescent="0.2">
      <c r="A155" s="14" t="s">
        <v>2293</v>
      </c>
      <c r="B155" s="14" t="s">
        <v>2410</v>
      </c>
      <c r="C155" s="14" t="s">
        <v>2391</v>
      </c>
      <c r="D155" s="16">
        <v>45968</v>
      </c>
      <c r="E155" s="16">
        <v>45968</v>
      </c>
      <c r="F155" s="14" t="s">
        <v>2308</v>
      </c>
      <c r="G155" s="14" t="s">
        <v>2301</v>
      </c>
      <c r="H155" s="14" t="s">
        <v>2302</v>
      </c>
      <c r="I155" s="15">
        <v>1</v>
      </c>
      <c r="J155" s="77">
        <v>10</v>
      </c>
      <c r="K155" s="92"/>
    </row>
    <row r="156" spans="1:11" ht="33.75" x14ac:dyDescent="0.2">
      <c r="A156" s="14" t="s">
        <v>2293</v>
      </c>
      <c r="B156" s="14" t="s">
        <v>2439</v>
      </c>
      <c r="C156" s="14" t="s">
        <v>2390</v>
      </c>
      <c r="D156" s="16">
        <v>45971</v>
      </c>
      <c r="E156" s="16">
        <v>45971</v>
      </c>
      <c r="F156" s="14" t="s">
        <v>2377</v>
      </c>
      <c r="G156" s="14" t="s">
        <v>2296</v>
      </c>
      <c r="H156" s="14" t="s">
        <v>2297</v>
      </c>
      <c r="I156" s="15">
        <v>12.4</v>
      </c>
      <c r="J156" s="77">
        <v>10</v>
      </c>
      <c r="K156" s="92"/>
    </row>
    <row r="157" spans="1:11" ht="12.75" x14ac:dyDescent="0.2">
      <c r="A157" s="14" t="s">
        <v>2293</v>
      </c>
      <c r="B157" s="14" t="s">
        <v>2440</v>
      </c>
      <c r="C157" s="14" t="s">
        <v>2419</v>
      </c>
      <c r="D157" s="16">
        <v>45980</v>
      </c>
      <c r="E157" s="16">
        <v>45980</v>
      </c>
      <c r="F157" s="14" t="s">
        <v>2369</v>
      </c>
      <c r="G157" s="14" t="s">
        <v>2296</v>
      </c>
      <c r="H157" s="14" t="s">
        <v>2297</v>
      </c>
      <c r="I157" s="15">
        <v>40.799999999999997</v>
      </c>
      <c r="J157" s="77">
        <v>10</v>
      </c>
      <c r="K157" s="92"/>
    </row>
    <row r="158" spans="1:11" ht="12.75" x14ac:dyDescent="0.2">
      <c r="A158" s="14" t="s">
        <v>2293</v>
      </c>
      <c r="B158" s="14" t="s">
        <v>2410</v>
      </c>
      <c r="C158" s="14" t="s">
        <v>2391</v>
      </c>
      <c r="D158" s="16">
        <v>45990</v>
      </c>
      <c r="E158" s="16">
        <v>45990</v>
      </c>
      <c r="F158" s="14" t="s">
        <v>2300</v>
      </c>
      <c r="G158" s="14" t="s">
        <v>2301</v>
      </c>
      <c r="H158" s="14" t="s">
        <v>2302</v>
      </c>
      <c r="I158" s="15">
        <v>7</v>
      </c>
      <c r="J158" s="77">
        <v>10</v>
      </c>
      <c r="K158" s="92"/>
    </row>
    <row r="159" spans="1:11" ht="12.75" x14ac:dyDescent="0.2">
      <c r="A159" s="14" t="s">
        <v>2293</v>
      </c>
      <c r="B159" s="14" t="s">
        <v>2420</v>
      </c>
      <c r="C159" s="14" t="s">
        <v>2421</v>
      </c>
      <c r="D159" s="16">
        <v>45999</v>
      </c>
      <c r="E159" s="16">
        <v>45999</v>
      </c>
      <c r="F159" s="14" t="s">
        <v>2308</v>
      </c>
      <c r="G159" s="14" t="s">
        <v>2301</v>
      </c>
      <c r="H159" s="14" t="s">
        <v>2302</v>
      </c>
      <c r="I159" s="15">
        <v>1</v>
      </c>
      <c r="J159" s="77">
        <v>10</v>
      </c>
      <c r="K159" s="92"/>
    </row>
    <row r="160" spans="1:11" ht="45" x14ac:dyDescent="0.2">
      <c r="A160" s="14" t="s">
        <v>2293</v>
      </c>
      <c r="B160" s="14" t="s">
        <v>2441</v>
      </c>
      <c r="C160" s="14" t="s">
        <v>2422</v>
      </c>
      <c r="D160" s="16">
        <v>46001</v>
      </c>
      <c r="E160" s="16">
        <v>46001</v>
      </c>
      <c r="F160" s="14" t="s">
        <v>2435</v>
      </c>
      <c r="G160" s="14" t="s">
        <v>2322</v>
      </c>
      <c r="H160" s="14" t="s">
        <v>2323</v>
      </c>
      <c r="I160" s="15">
        <v>726.78</v>
      </c>
      <c r="J160" s="77">
        <v>10</v>
      </c>
      <c r="K160" s="92"/>
    </row>
    <row r="161" spans="1:11" ht="12.75" x14ac:dyDescent="0.2">
      <c r="A161" s="14" t="s">
        <v>2293</v>
      </c>
      <c r="B161" s="14" t="s">
        <v>2420</v>
      </c>
      <c r="C161" s="14" t="s">
        <v>2421</v>
      </c>
      <c r="D161" s="16">
        <v>46022</v>
      </c>
      <c r="E161" s="16">
        <v>46022</v>
      </c>
      <c r="F161" s="14" t="s">
        <v>2300</v>
      </c>
      <c r="G161" s="14" t="s">
        <v>2301</v>
      </c>
      <c r="H161" s="14" t="s">
        <v>2302</v>
      </c>
      <c r="I161" s="15">
        <v>7</v>
      </c>
      <c r="J161" s="77">
        <v>10</v>
      </c>
      <c r="K161" s="92"/>
    </row>
    <row r="162" spans="1:11" ht="12.75" x14ac:dyDescent="0.2">
      <c r="K162" s="92"/>
    </row>
    <row r="163" spans="1:11" ht="12.75" x14ac:dyDescent="0.2">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64:J5000 A107:J161">
    <cfRule type="expression" dxfId="86" priority="35" stopIfTrue="1">
      <formula>$A107&lt;&gt;""</formula>
    </cfRule>
  </conditionalFormatting>
  <conditionalFormatting sqref="A1112:H1113">
    <cfRule type="expression" dxfId="85" priority="46" stopIfTrue="1">
      <formula>$A1112&lt;&gt;""</formula>
    </cfRule>
  </conditionalFormatting>
  <conditionalFormatting sqref="B472:E477">
    <cfRule type="expression" dxfId="84" priority="137" stopIfTrue="1">
      <formula>$A472&lt;&gt;""</formula>
    </cfRule>
  </conditionalFormatting>
  <conditionalFormatting sqref="B484:E488">
    <cfRule type="expression" dxfId="83" priority="172" stopIfTrue="1">
      <formula>$A484&lt;&gt;""</formula>
    </cfRule>
  </conditionalFormatting>
  <conditionalFormatting sqref="B689:E689">
    <cfRule type="expression" dxfId="82" priority="64" stopIfTrue="1">
      <formula>$A689&lt;&gt;""</formula>
    </cfRule>
  </conditionalFormatting>
  <conditionalFormatting sqref="B691:E691 H691:I691 B692:I693 B694:E699 H694:I699">
    <cfRule type="expression" dxfId="81" priority="24" stopIfTrue="1">
      <formula>$A691&lt;&gt;""</formula>
    </cfRule>
  </conditionalFormatting>
  <conditionalFormatting sqref="B701:E701 H701:I701">
    <cfRule type="expression" dxfId="80" priority="15" stopIfTrue="1">
      <formula>$A701&lt;&gt;""</formula>
    </cfRule>
  </conditionalFormatting>
  <conditionalFormatting sqref="B819:E819">
    <cfRule type="expression" dxfId="79" priority="87" stopIfTrue="1">
      <formula>$A819&lt;&gt;""</formula>
    </cfRule>
  </conditionalFormatting>
  <conditionalFormatting sqref="B1110:E1110">
    <cfRule type="expression" dxfId="78" priority="133" stopIfTrue="1">
      <formula>$A1110&lt;&gt;""</formula>
    </cfRule>
  </conditionalFormatting>
  <conditionalFormatting sqref="B1114:E1114">
    <cfRule type="expression" dxfId="77" priority="189" stopIfTrue="1">
      <formula>$A1114&lt;&gt;""</formula>
    </cfRule>
  </conditionalFormatting>
  <conditionalFormatting sqref="B1131:E1136">
    <cfRule type="expression" dxfId="76" priority="179" stopIfTrue="1">
      <formula>$A1131&lt;&gt;""</formula>
    </cfRule>
  </conditionalFormatting>
  <conditionalFormatting sqref="B1138:E1148">
    <cfRule type="expression" dxfId="75" priority="47" stopIfTrue="1">
      <formula>$A1138&lt;&gt;""</formula>
    </cfRule>
  </conditionalFormatting>
  <conditionalFormatting sqref="B1152:E1152">
    <cfRule type="expression" dxfId="74" priority="73" stopIfTrue="1">
      <formula>$A1152&lt;&gt;""</formula>
    </cfRule>
  </conditionalFormatting>
  <conditionalFormatting sqref="B1253:E1260 I1253:J1270">
    <cfRule type="expression" dxfId="73" priority="123" stopIfTrue="1">
      <formula>$A1253&lt;&gt;""</formula>
    </cfRule>
  </conditionalFormatting>
  <conditionalFormatting sqref="B1293:E1301">
    <cfRule type="expression" dxfId="72" priority="158" stopIfTrue="1">
      <formula>$A1293&lt;&gt;""</formula>
    </cfRule>
  </conditionalFormatting>
  <conditionalFormatting sqref="B1303:E1326">
    <cfRule type="expression" dxfId="71" priority="37" stopIfTrue="1">
      <formula>$A1303&lt;&gt;""</formula>
    </cfRule>
  </conditionalFormatting>
  <conditionalFormatting sqref="B1360:E1363">
    <cfRule type="expression" dxfId="70" priority="54" stopIfTrue="1">
      <formula>$A1360&lt;&gt;""</formula>
    </cfRule>
  </conditionalFormatting>
  <conditionalFormatting sqref="B1365:E1367">
    <cfRule type="expression" dxfId="69" priority="259" stopIfTrue="1">
      <formula>$A1365&lt;&gt;""</formula>
    </cfRule>
  </conditionalFormatting>
  <conditionalFormatting sqref="B1369:E1379">
    <cfRule type="expression" dxfId="68" priority="78" stopIfTrue="1">
      <formula>$A1369&lt;&gt;""</formula>
    </cfRule>
  </conditionalFormatting>
  <conditionalFormatting sqref="B1393:E1404">
    <cfRule type="expression" dxfId="67" priority="116" stopIfTrue="1">
      <formula>$A1393&lt;&gt;""</formula>
    </cfRule>
  </conditionalFormatting>
  <conditionalFormatting sqref="B1412:E1450">
    <cfRule type="expression" dxfId="66" priority="153" stopIfTrue="1">
      <formula>$A1412&lt;&gt;""</formula>
    </cfRule>
  </conditionalFormatting>
  <conditionalFormatting sqref="B1453:E1458">
    <cfRule type="expression" dxfId="65" priority="223" stopIfTrue="1">
      <formula>$A1453&lt;&gt;""</formula>
    </cfRule>
  </conditionalFormatting>
  <conditionalFormatting sqref="B489:G489">
    <cfRule type="expression" dxfId="64" priority="173" stopIfTrue="1">
      <formula>$A489&lt;&gt;""</formula>
    </cfRule>
  </conditionalFormatting>
  <conditionalFormatting sqref="B478:H483">
    <cfRule type="expression" dxfId="63" priority="193" stopIfTrue="1">
      <formula>$A478&lt;&gt;""</formula>
    </cfRule>
  </conditionalFormatting>
  <conditionalFormatting sqref="B490:H496">
    <cfRule type="expression" dxfId="62" priority="149" stopIfTrue="1">
      <formula>$A490&lt;&gt;""</formula>
    </cfRule>
  </conditionalFormatting>
  <conditionalFormatting sqref="B1067:H1082">
    <cfRule type="expression" dxfId="61" priority="219" stopIfTrue="1">
      <formula>$A1067&lt;&gt;""</formula>
    </cfRule>
  </conditionalFormatting>
  <conditionalFormatting sqref="B1272:H1274 B1275:E1288 H1275:H1288">
    <cfRule type="expression" dxfId="60" priority="148" stopIfTrue="1">
      <formula>$A1272&lt;&gt;""</formula>
    </cfRule>
  </conditionalFormatting>
  <conditionalFormatting sqref="B1290:H1292">
    <cfRule type="expression" dxfId="59" priority="43" stopIfTrue="1">
      <formula>$A1290&lt;&gt;""</formula>
    </cfRule>
  </conditionalFormatting>
  <conditionalFormatting sqref="B1364:H1364">
    <cfRule type="expression" dxfId="58" priority="289" stopIfTrue="1">
      <formula>$A1364&lt;&gt;""</formula>
    </cfRule>
  </conditionalFormatting>
  <conditionalFormatting sqref="B1380:H1385">
    <cfRule type="expression" dxfId="57" priority="17" stopIfTrue="1">
      <formula>$A1380&lt;&gt;""</formula>
    </cfRule>
  </conditionalFormatting>
  <conditionalFormatting sqref="B1410:H1411">
    <cfRule type="expression" dxfId="56" priority="196" stopIfTrue="1">
      <formula>$A1410&lt;&gt;""</formula>
    </cfRule>
  </conditionalFormatting>
  <conditionalFormatting sqref="B175:I189 I190:I227 B190:E241">
    <cfRule type="expression" dxfId="55" priority="246" stopIfTrue="1">
      <formula>$A175&lt;&gt;""</formula>
    </cfRule>
  </conditionalFormatting>
  <conditionalFormatting sqref="B242:I242 B243:E275">
    <cfRule type="expression" dxfId="54" priority="260" stopIfTrue="1">
      <formula>$A242&lt;&gt;""</formula>
    </cfRule>
  </conditionalFormatting>
  <conditionalFormatting sqref="B276:I320">
    <cfRule type="expression" dxfId="53" priority="93" stopIfTrue="1">
      <formula>$A276&lt;&gt;""</formula>
    </cfRule>
  </conditionalFormatting>
  <conditionalFormatting sqref="B497:I499">
    <cfRule type="expression" dxfId="52" priority="95" stopIfTrue="1">
      <formula>$A497&lt;&gt;""</formula>
    </cfRule>
  </conditionalFormatting>
  <conditionalFormatting sqref="B645:I688">
    <cfRule type="expression" dxfId="51" priority="256" stopIfTrue="1">
      <formula>$A645&lt;&gt;""</formula>
    </cfRule>
  </conditionalFormatting>
  <conditionalFormatting sqref="B690:I690">
    <cfRule type="expression" dxfId="50" priority="22" stopIfTrue="1">
      <formula>$A690&lt;&gt;""</formula>
    </cfRule>
  </conditionalFormatting>
  <conditionalFormatting sqref="B1137:I1137">
    <cfRule type="expression" dxfId="49" priority="147" stopIfTrue="1">
      <formula>$A1137&lt;&gt;""</formula>
    </cfRule>
  </conditionalFormatting>
  <conditionalFormatting sqref="B1149:I1151">
    <cfRule type="expression" dxfId="48" priority="16" stopIfTrue="1">
      <formula>$A1149&lt;&gt;""</formula>
    </cfRule>
  </conditionalFormatting>
  <conditionalFormatting sqref="B1153:I1157">
    <cfRule type="expression" dxfId="47" priority="18" stopIfTrue="1">
      <formula>$A1153&lt;&gt;""</formula>
    </cfRule>
  </conditionalFormatting>
  <conditionalFormatting sqref="B1271:I1271 I1272:I1288">
    <cfRule type="expression" dxfId="46" priority="151" stopIfTrue="1">
      <formula>$A1271&lt;&gt;""</formula>
    </cfRule>
  </conditionalFormatting>
  <conditionalFormatting sqref="B1368:I1368">
    <cfRule type="expression" dxfId="45" priority="146" stopIfTrue="1">
      <formula>$A1368&lt;&gt;""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64:F5000 F107:F142 F143:F161" xr:uid="{255B499D-B3E6-47A9-A857-DBFE56F071D9}">
      <formula1>$F$96:$F$99</formula1>
    </dataValidation>
    <dataValidation type="list" allowBlank="1" showInputMessage="1" showErrorMessage="1" sqref="A164:A5000 A107:A142 A143:A161" xr:uid="{540C0DA9-E9CD-4805-B659-E67C1C32B21C}">
      <formula1>OFFSET($A$1,0,0,$B$3,1)</formula1>
    </dataValidation>
    <dataValidation allowBlank="1" sqref="G164:G5000 G107:G142 G143:G161" xr:uid="{B36265DD-F5DD-4F0A-AD93-4A0388363C0B}"/>
    <dataValidation type="list" allowBlank="1" showInputMessage="1" showErrorMessage="1" errorTitle="Chyba !" error="zadajte (vyberte zo zoznamu) platný analytický kód podľa nápovedy k bunke I104" sqref="J164:J10000 J107:J142 J143:J161"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x14ac:dyDescent="0.2">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x14ac:dyDescent="0.2">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x14ac:dyDescent="0.2">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x14ac:dyDescent="0.2">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x14ac:dyDescent="0.2">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x14ac:dyDescent="0.2">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x14ac:dyDescent="0.2">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x14ac:dyDescent="0.2">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x14ac:dyDescent="0.2">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x14ac:dyDescent="0.2">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x14ac:dyDescent="0.2">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x14ac:dyDescent="0.2">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x14ac:dyDescent="0.2">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x14ac:dyDescent="0.2">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x14ac:dyDescent="0.2">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x14ac:dyDescent="0.2">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x14ac:dyDescent="0.2">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x14ac:dyDescent="0.2">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x14ac:dyDescent="0.2">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x14ac:dyDescent="0.2">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x14ac:dyDescent="0.2">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x14ac:dyDescent="0.2">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45" x14ac:dyDescent="0.2">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x14ac:dyDescent="0.2">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x14ac:dyDescent="0.2">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x14ac:dyDescent="0.2">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x14ac:dyDescent="0.2">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x14ac:dyDescent="0.2">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ht="22.5" x14ac:dyDescent="0.2">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x14ac:dyDescent="0.2">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x14ac:dyDescent="0.2">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x14ac:dyDescent="0.2">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x14ac:dyDescent="0.2">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ht="22.5" x14ac:dyDescent="0.2">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x14ac:dyDescent="0.2">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x14ac:dyDescent="0.2">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x14ac:dyDescent="0.2">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x14ac:dyDescent="0.2">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22.5" x14ac:dyDescent="0.2">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x14ac:dyDescent="0.2">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x14ac:dyDescent="0.2">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x14ac:dyDescent="0.2">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x14ac:dyDescent="0.2">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x14ac:dyDescent="0.2">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x14ac:dyDescent="0.2">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x14ac:dyDescent="0.2">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x14ac:dyDescent="0.2">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x14ac:dyDescent="0.2">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x14ac:dyDescent="0.2">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x14ac:dyDescent="0.2">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x14ac:dyDescent="0.2">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x14ac:dyDescent="0.2">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x14ac:dyDescent="0.2">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x14ac:dyDescent="0.2">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ht="22.5" x14ac:dyDescent="0.2">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x14ac:dyDescent="0.2">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x14ac:dyDescent="0.2">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x14ac:dyDescent="0.2">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x14ac:dyDescent="0.2">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x14ac:dyDescent="0.2">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x14ac:dyDescent="0.2">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x14ac:dyDescent="0.2">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x14ac:dyDescent="0.2">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x14ac:dyDescent="0.2">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x14ac:dyDescent="0.2">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x14ac:dyDescent="0.2">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x14ac:dyDescent="0.2">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x14ac:dyDescent="0.2">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x14ac:dyDescent="0.2">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x14ac:dyDescent="0.2">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x14ac:dyDescent="0.2">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x14ac:dyDescent="0.2">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x14ac:dyDescent="0.2">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x14ac:dyDescent="0.2">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x14ac:dyDescent="0.2">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x14ac:dyDescent="0.2">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x14ac:dyDescent="0.2">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x14ac:dyDescent="0.2">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x14ac:dyDescent="0.2">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x14ac:dyDescent="0.2">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x14ac:dyDescent="0.2">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x14ac:dyDescent="0.2">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x14ac:dyDescent="0.2">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x14ac:dyDescent="0.2">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x14ac:dyDescent="0.2">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x14ac:dyDescent="0.2">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x14ac:dyDescent="0.2">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x14ac:dyDescent="0.2">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x14ac:dyDescent="0.2">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x14ac:dyDescent="0.2">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x14ac:dyDescent="0.2">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x14ac:dyDescent="0.2">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x14ac:dyDescent="0.2">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x14ac:dyDescent="0.2">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x14ac:dyDescent="0.2">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x14ac:dyDescent="0.2">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x14ac:dyDescent="0.2">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x14ac:dyDescent="0.2">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x14ac:dyDescent="0.2">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x14ac:dyDescent="0.2">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x14ac:dyDescent="0.2">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x14ac:dyDescent="0.2">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x14ac:dyDescent="0.2">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x14ac:dyDescent="0.2">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x14ac:dyDescent="0.2">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x14ac:dyDescent="0.2">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x14ac:dyDescent="0.2">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x14ac:dyDescent="0.2">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x14ac:dyDescent="0.2">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x14ac:dyDescent="0.2">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x14ac:dyDescent="0.2">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x14ac:dyDescent="0.2">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x14ac:dyDescent="0.2">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x14ac:dyDescent="0.2">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x14ac:dyDescent="0.2">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x14ac:dyDescent="0.2">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x14ac:dyDescent="0.2">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x14ac:dyDescent="0.2">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x14ac:dyDescent="0.2">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x14ac:dyDescent="0.2">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x14ac:dyDescent="0.2">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x14ac:dyDescent="0.2">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x14ac:dyDescent="0.2">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x14ac:dyDescent="0.2">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x14ac:dyDescent="0.2">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x14ac:dyDescent="0.2">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x14ac:dyDescent="0.2">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x14ac:dyDescent="0.2">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x14ac:dyDescent="0.2">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x14ac:dyDescent="0.2">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x14ac:dyDescent="0.2">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x14ac:dyDescent="0.2">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x14ac:dyDescent="0.2">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x14ac:dyDescent="0.2">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x14ac:dyDescent="0.2">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x14ac:dyDescent="0.2">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x14ac:dyDescent="0.2">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x14ac:dyDescent="0.2">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x14ac:dyDescent="0.2">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x14ac:dyDescent="0.2">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x14ac:dyDescent="0.2">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x14ac:dyDescent="0.2">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x14ac:dyDescent="0.2">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x14ac:dyDescent="0.2">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x14ac:dyDescent="0.2">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x14ac:dyDescent="0.2">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x14ac:dyDescent="0.2">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C42" sqref="C42"/>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ht="22.5" x14ac:dyDescent="0.2">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2.5" x14ac:dyDescent="0.2">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2.5" x14ac:dyDescent="0.2">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2.5" x14ac:dyDescent="0.2">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2.5" x14ac:dyDescent="0.2">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ht="22.5" x14ac:dyDescent="0.2">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2.5" x14ac:dyDescent="0.2">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x14ac:dyDescent="0.2">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x14ac:dyDescent="0.2">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x14ac:dyDescent="0.2">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x14ac:dyDescent="0.2">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x14ac:dyDescent="0.2">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x14ac:dyDescent="0.2">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x14ac:dyDescent="0.2">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x14ac:dyDescent="0.2">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x14ac:dyDescent="0.2">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x14ac:dyDescent="0.2">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ht="22.5" x14ac:dyDescent="0.2">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x14ac:dyDescent="0.2">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x14ac:dyDescent="0.2">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x14ac:dyDescent="0.2">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ht="22.5" x14ac:dyDescent="0.2">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x14ac:dyDescent="0.2">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x14ac:dyDescent="0.2">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x14ac:dyDescent="0.2">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x14ac:dyDescent="0.2">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x14ac:dyDescent="0.2">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x14ac:dyDescent="0.2">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x14ac:dyDescent="0.2">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x14ac:dyDescent="0.2">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x14ac:dyDescent="0.2">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ht="22.5" x14ac:dyDescent="0.2">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x14ac:dyDescent="0.2">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x14ac:dyDescent="0.2">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x14ac:dyDescent="0.2">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x14ac:dyDescent="0.2">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x14ac:dyDescent="0.2">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ht="22.5" x14ac:dyDescent="0.2">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x14ac:dyDescent="0.2">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x14ac:dyDescent="0.2">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x14ac:dyDescent="0.2">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x14ac:dyDescent="0.2">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x14ac:dyDescent="0.2">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x14ac:dyDescent="0.2">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x14ac:dyDescent="0.2">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x14ac:dyDescent="0.2">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ht="22.5" x14ac:dyDescent="0.2">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x14ac:dyDescent="0.2">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x14ac:dyDescent="0.2">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2.5" x14ac:dyDescent="0.2">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33.75" x14ac:dyDescent="0.2">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2.5" x14ac:dyDescent="0.2">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33.75" x14ac:dyDescent="0.2">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2.5" x14ac:dyDescent="0.2">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2.5" x14ac:dyDescent="0.2">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2.5" x14ac:dyDescent="0.2">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2.5" x14ac:dyDescent="0.2">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3.75" x14ac:dyDescent="0.2">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x14ac:dyDescent="0.2">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x14ac:dyDescent="0.2">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x14ac:dyDescent="0.2">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x14ac:dyDescent="0.2">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x14ac:dyDescent="0.2">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x14ac:dyDescent="0.2">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ht="22.5" x14ac:dyDescent="0.2">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x14ac:dyDescent="0.2">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x14ac:dyDescent="0.2">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x14ac:dyDescent="0.2">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x14ac:dyDescent="0.2">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x14ac:dyDescent="0.2">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x14ac:dyDescent="0.2">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x14ac:dyDescent="0.2">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ht="22.5" x14ac:dyDescent="0.2">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x14ac:dyDescent="0.2">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x14ac:dyDescent="0.2">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x14ac:dyDescent="0.2">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x14ac:dyDescent="0.2">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2.5" x14ac:dyDescent="0.2">
      <c r="A328" s="166" t="s">
        <v>889</v>
      </c>
      <c r="B328" s="204" t="str">
        <f>VLOOKUP(A328,Adr!A:B,2,FALSE)</f>
        <v>Slovenský zväz kickboxu</v>
      </c>
      <c r="C328" s="196" t="s">
        <v>2283</v>
      </c>
      <c r="D328" s="291">
        <v>27100</v>
      </c>
      <c r="E328" s="230">
        <v>0</v>
      </c>
      <c r="F328" s="166" t="s">
        <v>349</v>
      </c>
      <c r="G328" s="169" t="s">
        <v>321</v>
      </c>
      <c r="H328" s="169" t="s">
        <v>1040</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x14ac:dyDescent="0.2">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x14ac:dyDescent="0.2">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x14ac:dyDescent="0.2">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x14ac:dyDescent="0.2">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x14ac:dyDescent="0.2">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x14ac:dyDescent="0.2">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x14ac:dyDescent="0.2">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x14ac:dyDescent="0.2">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x14ac:dyDescent="0.2">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x14ac:dyDescent="0.2">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8"/>
        <v>30793203a</v>
      </c>
      <c r="J373" s="167" t="str">
        <f t="shared" si="39"/>
        <v>30793203026 02</v>
      </c>
      <c r="K373" s="5" t="s">
        <v>1188</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980</v>
      </c>
      <c r="B374" s="204" t="str">
        <f>VLOOKUP(A374,Adr!A:B,2,FALSE)</f>
        <v>Slovenský zväz vodného motorizmu</v>
      </c>
      <c r="C374" s="185" t="s">
        <v>1189</v>
      </c>
      <c r="D374" s="289">
        <v>19239</v>
      </c>
      <c r="E374" s="173">
        <v>0</v>
      </c>
      <c r="F374" s="166" t="s">
        <v>339</v>
      </c>
      <c r="G374" s="169" t="s">
        <v>319</v>
      </c>
      <c r="H374" s="169" t="s">
        <v>1040</v>
      </c>
      <c r="I374" s="192" t="str">
        <f t="shared" si="38"/>
        <v>00681768a</v>
      </c>
      <c r="J374" s="167" t="str">
        <f t="shared" si="39"/>
        <v>00681768026 02</v>
      </c>
      <c r="K374" s="5" t="s">
        <v>1190</v>
      </c>
      <c r="L374" s="167" t="str">
        <f t="shared" si="40"/>
        <v>00681768026 02B</v>
      </c>
      <c r="M374" s="5" t="str">
        <f t="shared" si="41"/>
        <v>Slovenský zväz vodného motorizmuaBvodný motorizmus - bežné transfery</v>
      </c>
      <c r="N374" s="3" t="str">
        <f t="shared" si="42"/>
        <v>00681768aB</v>
      </c>
    </row>
    <row r="375" spans="1:14" x14ac:dyDescent="0.2">
      <c r="A375" s="198" t="s">
        <v>980</v>
      </c>
      <c r="B375" s="204" t="str">
        <f>VLOOKUP(A375,Adr!A:B,2,FALSE)</f>
        <v>Slovenský zväz vodného motorizmu</v>
      </c>
      <c r="C375" s="196" t="s">
        <v>1673</v>
      </c>
      <c r="D375" s="291">
        <v>20000</v>
      </c>
      <c r="E375" s="230">
        <v>0</v>
      </c>
      <c r="F375" s="166" t="s">
        <v>345</v>
      </c>
      <c r="G375" s="169" t="s">
        <v>321</v>
      </c>
      <c r="H375" s="169" t="s">
        <v>1040</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988</v>
      </c>
      <c r="B376" s="204" t="str">
        <f>VLOOKUP(A376,Adr!A:B,2,FALSE)</f>
        <v>Slovenský zväz vzpierania</v>
      </c>
      <c r="C376" s="185" t="s">
        <v>1191</v>
      </c>
      <c r="D376" s="289">
        <v>280274</v>
      </c>
      <c r="E376" s="230">
        <v>0</v>
      </c>
      <c r="F376" s="166" t="s">
        <v>339</v>
      </c>
      <c r="G376" s="169" t="s">
        <v>319</v>
      </c>
      <c r="H376" s="169" t="s">
        <v>1040</v>
      </c>
      <c r="I376" s="192" t="str">
        <f t="shared" si="38"/>
        <v>31796079a</v>
      </c>
      <c r="J376" s="167" t="str">
        <f t="shared" si="39"/>
        <v>31796079026 02</v>
      </c>
      <c r="K376" s="5" t="s">
        <v>1192</v>
      </c>
      <c r="L376" s="167" t="str">
        <f t="shared" si="40"/>
        <v>31796079026 02B</v>
      </c>
      <c r="M376" s="5" t="str">
        <f t="shared" si="41"/>
        <v>Slovenský zväz vzpieraniaaBvzpieranie - bežné transfery</v>
      </c>
      <c r="N376" s="3" t="str">
        <f t="shared" si="42"/>
        <v>31796079aB</v>
      </c>
    </row>
    <row r="377" spans="1:14" x14ac:dyDescent="0.2">
      <c r="A377" s="166" t="s">
        <v>2050</v>
      </c>
      <c r="B377" s="204" t="str">
        <f>VLOOKUP(A377,Adr!A:B,2,FALSE)</f>
        <v>Sokolská únia Slovenska</v>
      </c>
      <c r="C377" s="196" t="s">
        <v>2265</v>
      </c>
      <c r="D377" s="291">
        <v>17000</v>
      </c>
      <c r="E377" s="173">
        <v>0</v>
      </c>
      <c r="F377" s="166" t="s">
        <v>349</v>
      </c>
      <c r="G377" s="169" t="s">
        <v>317</v>
      </c>
      <c r="H377" s="169" t="s">
        <v>1040</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2069</v>
      </c>
      <c r="B378" s="204" t="str">
        <f>VLOOKUP(A378,Adr!A:B,2,FALSE)</f>
        <v>ST Relax</v>
      </c>
      <c r="C378" s="196" t="s">
        <v>2252</v>
      </c>
      <c r="D378" s="289">
        <v>2600</v>
      </c>
      <c r="E378" s="230">
        <v>0</v>
      </c>
      <c r="F378" s="166" t="s">
        <v>362</v>
      </c>
      <c r="G378" s="169" t="s">
        <v>321</v>
      </c>
      <c r="H378" s="169" t="s">
        <v>1040</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2284</v>
      </c>
      <c r="B379" s="204" t="str">
        <f>VLOOKUP(A379,Adr!A:B,2,FALSE)</f>
        <v>ŠK Hargašova Záhorská Bystrica</v>
      </c>
      <c r="C379" s="196" t="s">
        <v>2292</v>
      </c>
      <c r="D379" s="289">
        <v>10000</v>
      </c>
      <c r="E379" s="230">
        <v>0</v>
      </c>
      <c r="F379" s="166" t="s">
        <v>349</v>
      </c>
      <c r="G379" s="169" t="s">
        <v>321</v>
      </c>
      <c r="H379" s="169" t="s">
        <v>1040</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1475</v>
      </c>
      <c r="B380" s="204" t="str">
        <f>VLOOKUP(A380,Adr!A:B,2,FALSE)</f>
        <v>Špeciálne olympiády Slovensko</v>
      </c>
      <c r="C380" s="169" t="s">
        <v>1483</v>
      </c>
      <c r="D380" s="290">
        <v>460344</v>
      </c>
      <c r="E380" s="230">
        <v>0</v>
      </c>
      <c r="F380" s="166" t="s">
        <v>343</v>
      </c>
      <c r="G380" s="169" t="s">
        <v>321</v>
      </c>
      <c r="H380" s="169" t="s">
        <v>1040</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2091</v>
      </c>
      <c r="B383" s="204" t="str">
        <f>VLOOKUP(A383,Adr!A:B,2,FALSE)</f>
        <v>TANEČNÉ CENTRUM CHARIZMA</v>
      </c>
      <c r="C383" s="169" t="s">
        <v>2255</v>
      </c>
      <c r="D383" s="290">
        <v>4500</v>
      </c>
      <c r="E383" s="173">
        <v>0</v>
      </c>
      <c r="F383" s="166" t="s">
        <v>362</v>
      </c>
      <c r="G383" s="169" t="s">
        <v>321</v>
      </c>
      <c r="H383" s="169" t="s">
        <v>1040</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2.5" x14ac:dyDescent="0.2">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2115</v>
      </c>
      <c r="B386" s="204" t="str">
        <f>VLOOKUP(A386,Adr!A:B,2,FALSE)</f>
        <v>Telovýchovná jednota Nižná</v>
      </c>
      <c r="C386" s="185" t="s">
        <v>2258</v>
      </c>
      <c r="D386" s="289">
        <v>8000</v>
      </c>
      <c r="E386" s="230">
        <v>0</v>
      </c>
      <c r="F386" s="166" t="s">
        <v>362</v>
      </c>
      <c r="G386" s="169" t="s">
        <v>321</v>
      </c>
      <c r="H386" s="169" t="s">
        <v>1040</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994</v>
      </c>
      <c r="B391" s="204" t="str">
        <f>VLOOKUP(A391,Adr!A:B,2,FALSE)</f>
        <v>Teqballová federácia Slovensko</v>
      </c>
      <c r="C391" s="185" t="s">
        <v>1193</v>
      </c>
      <c r="D391" s="289">
        <v>3239</v>
      </c>
      <c r="E391" s="173">
        <v>0</v>
      </c>
      <c r="F391" s="166" t="s">
        <v>339</v>
      </c>
      <c r="G391" s="169" t="s">
        <v>319</v>
      </c>
      <c r="H391" s="169" t="s">
        <v>1040</v>
      </c>
      <c r="I391" s="192" t="str">
        <f t="shared" si="38"/>
        <v>53007344a</v>
      </c>
      <c r="J391" s="167" t="str">
        <f t="shared" si="39"/>
        <v>53007344026 02</v>
      </c>
      <c r="K391" s="5" t="s">
        <v>1194</v>
      </c>
      <c r="L391" s="167" t="str">
        <f t="shared" si="40"/>
        <v>53007344026 02B</v>
      </c>
      <c r="M391" s="5" t="str">
        <f t="shared" si="41"/>
        <v>Teqballová federácia SlovenskoaBteqball - bežné transfery</v>
      </c>
      <c r="N391" s="3" t="str">
        <f t="shared" si="42"/>
        <v>53007344aB</v>
      </c>
    </row>
    <row r="392" spans="1:14" x14ac:dyDescent="0.2">
      <c r="A392" s="166" t="s">
        <v>2162</v>
      </c>
      <c r="B392" s="204" t="str">
        <f>VLOOKUP(A392,Adr!A:B,2,FALSE)</f>
        <v>Trinity Triathlon Team</v>
      </c>
      <c r="C392" s="196" t="s">
        <v>2263</v>
      </c>
      <c r="D392" s="291">
        <v>4050</v>
      </c>
      <c r="E392" s="173">
        <v>0</v>
      </c>
      <c r="F392" s="166" t="s">
        <v>362</v>
      </c>
      <c r="G392" s="169" t="s">
        <v>321</v>
      </c>
      <c r="H392" s="169" t="s">
        <v>1040</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2.5" x14ac:dyDescent="0.2">
      <c r="A393" s="166" t="s">
        <v>2168</v>
      </c>
      <c r="B393" s="204" t="str">
        <f>VLOOKUP(A393,Adr!A:B,2,FALSE)</f>
        <v>University Spartacus</v>
      </c>
      <c r="C393" s="190" t="s">
        <v>2192</v>
      </c>
      <c r="D393" s="290">
        <v>25000</v>
      </c>
      <c r="E393" s="173">
        <v>0</v>
      </c>
      <c r="F393" s="166" t="s">
        <v>349</v>
      </c>
      <c r="G393" s="169" t="s">
        <v>321</v>
      </c>
      <c r="H393" s="169" t="s">
        <v>1040</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8"/>
        <v>35538015a</v>
      </c>
      <c r="J395" s="167" t="str">
        <f t="shared" si="39"/>
        <v>35538015026 02</v>
      </c>
      <c r="K395" s="5" t="s">
        <v>1196</v>
      </c>
      <c r="L395" s="167" t="str">
        <f t="shared" si="40"/>
        <v>35538015026 02B</v>
      </c>
      <c r="M395" s="5" t="str">
        <f t="shared" si="41"/>
        <v>Združenie šípkarských organizáciíaBšípky - bežné transfery</v>
      </c>
      <c r="N395" s="3" t="str">
        <f t="shared" si="42"/>
        <v>35538015aB</v>
      </c>
    </row>
    <row r="396" spans="1:14" x14ac:dyDescent="0.2">
      <c r="A396" s="166" t="s">
        <v>1007</v>
      </c>
      <c r="B396" s="204" t="str">
        <f>VLOOKUP(A396,Adr!A:B,2,FALSE)</f>
        <v>Zväz potápačov Slovenska</v>
      </c>
      <c r="C396" s="196" t="s">
        <v>1197</v>
      </c>
      <c r="D396" s="289">
        <v>58881</v>
      </c>
      <c r="E396" s="173">
        <v>0</v>
      </c>
      <c r="F396" s="166" t="s">
        <v>339</v>
      </c>
      <c r="G396" s="169" t="s">
        <v>319</v>
      </c>
      <c r="H396" s="169" t="s">
        <v>1040</v>
      </c>
      <c r="I396" s="192" t="str">
        <f t="shared" si="38"/>
        <v>00585319a</v>
      </c>
      <c r="J396" s="167" t="str">
        <f t="shared" si="39"/>
        <v>00585319026 02</v>
      </c>
      <c r="K396" s="5" t="s">
        <v>1198</v>
      </c>
      <c r="L396" s="167" t="str">
        <f t="shared" si="40"/>
        <v>00585319026 02B</v>
      </c>
      <c r="M396" s="5" t="str">
        <f t="shared" si="41"/>
        <v>Zväz potápačov SlovenskaaBpotápačské športy - bežné transfery</v>
      </c>
      <c r="N396" s="3" t="str">
        <f t="shared" si="42"/>
        <v>00585319aB</v>
      </c>
    </row>
    <row r="397" spans="1:14" x14ac:dyDescent="0.2">
      <c r="A397" s="166" t="s">
        <v>1007</v>
      </c>
      <c r="B397" s="204" t="str">
        <f>VLOOKUP(A397,Adr!A:B,2,FALSE)</f>
        <v>Zväz potápačov Slovenska</v>
      </c>
      <c r="C397" s="185" t="s">
        <v>1674</v>
      </c>
      <c r="D397" s="289">
        <v>35000</v>
      </c>
      <c r="E397" s="173">
        <v>0</v>
      </c>
      <c r="F397" s="166" t="s">
        <v>345</v>
      </c>
      <c r="G397" s="169" t="s">
        <v>321</v>
      </c>
      <c r="H397" s="169" t="s">
        <v>1040</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8"/>
        <v>42132690a</v>
      </c>
      <c r="J398" s="167" t="str">
        <f t="shared" si="39"/>
        <v>42132690026 02</v>
      </c>
      <c r="K398" s="5" t="s">
        <v>1200</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1021</v>
      </c>
      <c r="B400" s="204" t="str">
        <f>VLOOKUP(A400,Adr!A:B,2,FALSE)</f>
        <v>Zväz slovenského lyžovania</v>
      </c>
      <c r="C400" s="185" t="s">
        <v>1201</v>
      </c>
      <c r="D400" s="289">
        <v>1147284</v>
      </c>
      <c r="E400" s="173">
        <v>0</v>
      </c>
      <c r="F400" s="166" t="s">
        <v>339</v>
      </c>
      <c r="G400" s="169" t="s">
        <v>319</v>
      </c>
      <c r="H400" s="169" t="s">
        <v>1040</v>
      </c>
      <c r="I400" s="192" t="str">
        <f t="shared" si="38"/>
        <v>50671669a</v>
      </c>
      <c r="J400" s="167" t="str">
        <f t="shared" si="39"/>
        <v>50671669026 02</v>
      </c>
      <c r="K400" s="5" t="s">
        <v>1202</v>
      </c>
      <c r="L400" s="167" t="str">
        <f t="shared" si="40"/>
        <v>50671669026 02B</v>
      </c>
      <c r="M400" s="5" t="str">
        <f t="shared" si="41"/>
        <v>Zväz slovenského lyžovaniaaBlyžovanie - bežné transfery</v>
      </c>
      <c r="N400" s="3" t="str">
        <f t="shared" si="42"/>
        <v>50671669aB</v>
      </c>
    </row>
    <row r="401" spans="1:14" x14ac:dyDescent="0.2">
      <c r="A401" s="198" t="s">
        <v>1021</v>
      </c>
      <c r="B401" s="204" t="str">
        <f>VLOOKUP(A401,Adr!A:B,2,FALSE)</f>
        <v>Zväz slovenského lyžovania</v>
      </c>
      <c r="C401" s="185" t="s">
        <v>1494</v>
      </c>
      <c r="D401" s="289">
        <v>158846</v>
      </c>
      <c r="E401" s="230">
        <v>0</v>
      </c>
      <c r="F401" s="166" t="s">
        <v>343</v>
      </c>
      <c r="G401" s="169" t="s">
        <v>321</v>
      </c>
      <c r="H401" s="169" t="s">
        <v>1040</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1021</v>
      </c>
      <c r="B402" s="204" t="str">
        <f>VLOOKUP(A402,Adr!A:B,2,FALSE)</f>
        <v>Zväz slovenského lyžovania</v>
      </c>
      <c r="C402" s="196" t="s">
        <v>1676</v>
      </c>
      <c r="D402" s="289">
        <v>45000</v>
      </c>
      <c r="E402" s="173">
        <v>0</v>
      </c>
      <c r="F402" s="166" t="s">
        <v>345</v>
      </c>
      <c r="G402" s="169" t="s">
        <v>321</v>
      </c>
      <c r="H402" s="169" t="s">
        <v>1040</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1021</v>
      </c>
      <c r="B403" s="204" t="str">
        <f>VLOOKUP(A403,Adr!A:B,2,FALSE)</f>
        <v>Zväz slovenského lyžovania</v>
      </c>
      <c r="C403" s="190" t="s">
        <v>1677</v>
      </c>
      <c r="D403" s="290">
        <v>20000</v>
      </c>
      <c r="E403" s="230">
        <v>0</v>
      </c>
      <c r="F403" s="166" t="s">
        <v>345</v>
      </c>
      <c r="G403" s="169" t="s">
        <v>321</v>
      </c>
      <c r="H403" s="169" t="s">
        <v>1040</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1021</v>
      </c>
      <c r="B404" s="204" t="str">
        <f>VLOOKUP(A404,Adr!A:B,2,FALSE)</f>
        <v>Zväz slovenského lyžovania</v>
      </c>
      <c r="C404" s="185" t="s">
        <v>1681</v>
      </c>
      <c r="D404" s="289">
        <v>10000</v>
      </c>
      <c r="E404" s="173">
        <v>0</v>
      </c>
      <c r="F404" s="166" t="s">
        <v>345</v>
      </c>
      <c r="G404" s="169" t="s">
        <v>321</v>
      </c>
      <c r="H404" s="169" t="s">
        <v>1040</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1021</v>
      </c>
      <c r="B405" s="204" t="str">
        <f>VLOOKUP(A405,Adr!A:B,2,FALSE)</f>
        <v>Zväz slovenského lyžovania</v>
      </c>
      <c r="C405" s="196" t="s">
        <v>1678</v>
      </c>
      <c r="D405" s="289">
        <v>75000</v>
      </c>
      <c r="E405" s="230">
        <v>0</v>
      </c>
      <c r="F405" s="166" t="s">
        <v>345</v>
      </c>
      <c r="G405" s="169" t="s">
        <v>321</v>
      </c>
      <c r="H405" s="169" t="s">
        <v>1040</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1021</v>
      </c>
      <c r="B406" s="204" t="str">
        <f>VLOOKUP(A406,Adr!A:B,2,FALSE)</f>
        <v>Zväz slovenského lyžovania</v>
      </c>
      <c r="C406" s="196" t="s">
        <v>1679</v>
      </c>
      <c r="D406" s="290">
        <v>10000</v>
      </c>
      <c r="E406" s="173">
        <v>0</v>
      </c>
      <c r="F406" s="166" t="s">
        <v>345</v>
      </c>
      <c r="G406" s="169" t="s">
        <v>321</v>
      </c>
      <c r="H406" s="169" t="s">
        <v>1040</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1021</v>
      </c>
      <c r="B407" s="204" t="str">
        <f>VLOOKUP(A407,Adr!A:B,2,FALSE)</f>
        <v>Zväz slovenského lyžovania</v>
      </c>
      <c r="C407" s="196" t="s">
        <v>1680</v>
      </c>
      <c r="D407" s="291">
        <v>70000</v>
      </c>
      <c r="E407" s="230">
        <v>0</v>
      </c>
      <c r="F407" s="166" t="s">
        <v>345</v>
      </c>
      <c r="G407" s="169" t="s">
        <v>321</v>
      </c>
      <c r="H407" s="169" t="s">
        <v>1040</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2184</v>
      </c>
      <c r="B408" s="204" t="str">
        <f>VLOOKUP(A408,Adr!A:B,2,FALSE)</f>
        <v>ZVÄZ ŠPORTOVEJ KYNOLÓGIE SR</v>
      </c>
      <c r="C408" s="185" t="s">
        <v>2269</v>
      </c>
      <c r="D408" s="289">
        <v>15000</v>
      </c>
      <c r="E408" s="173">
        <v>0</v>
      </c>
      <c r="F408" s="166" t="s">
        <v>349</v>
      </c>
      <c r="G408" s="169" t="s">
        <v>321</v>
      </c>
      <c r="H408" s="169" t="s">
        <v>1040</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1036</v>
      </c>
      <c r="B1" s="2"/>
      <c r="C1" s="2" t="s">
        <v>336</v>
      </c>
      <c r="D1" s="2" t="s">
        <v>1203</v>
      </c>
      <c r="E1" s="2" t="s">
        <v>1204</v>
      </c>
      <c r="F1" s="2" t="s">
        <v>315</v>
      </c>
      <c r="G1" s="2" t="s">
        <v>1205</v>
      </c>
      <c r="H1" s="2"/>
      <c r="I1" s="2" t="s">
        <v>315</v>
      </c>
      <c r="J1" s="2" t="s">
        <v>1206</v>
      </c>
      <c r="K1" s="2"/>
      <c r="L1" s="2"/>
      <c r="M1" s="2"/>
      <c r="N1" s="2"/>
    </row>
    <row r="2" spans="1:14" x14ac:dyDescent="0.2">
      <c r="A2" t="s">
        <v>1207</v>
      </c>
      <c r="C2" t="s">
        <v>339</v>
      </c>
      <c r="D2" t="s">
        <v>1208</v>
      </c>
      <c r="E2">
        <v>1</v>
      </c>
      <c r="F2" t="s">
        <v>319</v>
      </c>
      <c r="G2" t="s">
        <v>1209</v>
      </c>
      <c r="I2" t="s">
        <v>317</v>
      </c>
      <c r="J2" t="s">
        <v>1210</v>
      </c>
    </row>
    <row r="3" spans="1:14" x14ac:dyDescent="0.2">
      <c r="A3" t="s">
        <v>1042</v>
      </c>
      <c r="C3" t="s">
        <v>341</v>
      </c>
      <c r="D3" t="s">
        <v>1211</v>
      </c>
      <c r="E3">
        <v>1</v>
      </c>
      <c r="F3" t="s">
        <v>319</v>
      </c>
      <c r="G3" t="s">
        <v>1209</v>
      </c>
      <c r="I3" t="s">
        <v>319</v>
      </c>
      <c r="J3" t="s">
        <v>320</v>
      </c>
    </row>
    <row r="4" spans="1:14" x14ac:dyDescent="0.2">
      <c r="A4" t="s">
        <v>1107</v>
      </c>
      <c r="C4" t="s">
        <v>343</v>
      </c>
      <c r="D4" t="s">
        <v>1212</v>
      </c>
      <c r="E4">
        <v>1</v>
      </c>
      <c r="F4" t="s">
        <v>319</v>
      </c>
      <c r="G4" t="s">
        <v>1209</v>
      </c>
      <c r="I4" t="s">
        <v>321</v>
      </c>
      <c r="J4" t="s">
        <v>322</v>
      </c>
    </row>
    <row r="5" spans="1:14" x14ac:dyDescent="0.2">
      <c r="A5" t="s">
        <v>1062</v>
      </c>
      <c r="C5" t="s">
        <v>345</v>
      </c>
      <c r="D5" t="s">
        <v>1213</v>
      </c>
      <c r="E5">
        <v>1</v>
      </c>
      <c r="F5" t="s">
        <v>319</v>
      </c>
      <c r="G5" t="s">
        <v>1209</v>
      </c>
      <c r="I5" t="s">
        <v>323</v>
      </c>
      <c r="J5" t="s">
        <v>324</v>
      </c>
    </row>
    <row r="6" spans="1:14" x14ac:dyDescent="0.2">
      <c r="A6" t="s">
        <v>1214</v>
      </c>
      <c r="C6" t="s">
        <v>347</v>
      </c>
      <c r="D6" t="s">
        <v>1215</v>
      </c>
      <c r="E6">
        <v>1</v>
      </c>
      <c r="F6" t="s">
        <v>319</v>
      </c>
      <c r="G6" t="s">
        <v>1209</v>
      </c>
      <c r="I6" t="s">
        <v>325</v>
      </c>
      <c r="J6" t="s">
        <v>1216</v>
      </c>
    </row>
    <row r="7" spans="1:14" x14ac:dyDescent="0.2">
      <c r="A7" t="s">
        <v>1217</v>
      </c>
      <c r="C7" t="s">
        <v>349</v>
      </c>
      <c r="D7" t="s">
        <v>1218</v>
      </c>
      <c r="E7">
        <v>2</v>
      </c>
      <c r="F7" t="s">
        <v>321</v>
      </c>
      <c r="G7" t="s">
        <v>1219</v>
      </c>
    </row>
    <row r="8" spans="1:14" x14ac:dyDescent="0.2">
      <c r="A8" t="s">
        <v>1071</v>
      </c>
      <c r="C8" t="s">
        <v>351</v>
      </c>
      <c r="D8" t="s">
        <v>1220</v>
      </c>
      <c r="E8">
        <v>3</v>
      </c>
      <c r="F8" t="s">
        <v>321</v>
      </c>
      <c r="G8" t="s">
        <v>1221</v>
      </c>
    </row>
    <row r="9" spans="1:14" x14ac:dyDescent="0.2">
      <c r="A9" t="s">
        <v>1222</v>
      </c>
      <c r="C9" t="s">
        <v>353</v>
      </c>
      <c r="D9" t="s">
        <v>1223</v>
      </c>
      <c r="E9">
        <v>3</v>
      </c>
      <c r="F9" t="s">
        <v>321</v>
      </c>
      <c r="G9" t="s">
        <v>1224</v>
      </c>
    </row>
    <row r="10" spans="1:14" x14ac:dyDescent="0.2">
      <c r="A10" t="s">
        <v>1146</v>
      </c>
      <c r="C10" t="s">
        <v>355</v>
      </c>
      <c r="D10" t="s">
        <v>1225</v>
      </c>
      <c r="E10">
        <v>4</v>
      </c>
      <c r="F10" t="s">
        <v>321</v>
      </c>
      <c r="G10" t="s">
        <v>1226</v>
      </c>
    </row>
    <row r="11" spans="1:14" x14ac:dyDescent="0.2">
      <c r="A11" t="s">
        <v>1148</v>
      </c>
      <c r="C11" t="s">
        <v>356</v>
      </c>
      <c r="D11" t="s">
        <v>1227</v>
      </c>
      <c r="E11">
        <v>4</v>
      </c>
      <c r="F11" t="s">
        <v>317</v>
      </c>
      <c r="G11" t="s">
        <v>1226</v>
      </c>
    </row>
    <row r="12" spans="1:14" x14ac:dyDescent="0.2">
      <c r="A12" t="s">
        <v>1109</v>
      </c>
      <c r="C12" t="s">
        <v>358</v>
      </c>
      <c r="D12" t="s">
        <v>1228</v>
      </c>
      <c r="E12">
        <v>4</v>
      </c>
      <c r="F12" t="s">
        <v>317</v>
      </c>
      <c r="G12" t="s">
        <v>1226</v>
      </c>
    </row>
    <row r="13" spans="1:14" x14ac:dyDescent="0.2">
      <c r="A13" t="s">
        <v>1150</v>
      </c>
      <c r="C13" t="s">
        <v>360</v>
      </c>
      <c r="D13" t="s">
        <v>1229</v>
      </c>
      <c r="E13">
        <v>4</v>
      </c>
      <c r="F13" t="s">
        <v>325</v>
      </c>
      <c r="G13" t="s">
        <v>1226</v>
      </c>
    </row>
    <row r="14" spans="1:14" x14ac:dyDescent="0.2">
      <c r="A14" t="s">
        <v>1044</v>
      </c>
      <c r="C14" t="s">
        <v>362</v>
      </c>
      <c r="D14" t="s">
        <v>1230</v>
      </c>
      <c r="E14">
        <v>4</v>
      </c>
      <c r="F14" t="s">
        <v>321</v>
      </c>
      <c r="G14" t="s">
        <v>1226</v>
      </c>
    </row>
    <row r="15" spans="1:14" x14ac:dyDescent="0.2">
      <c r="A15" t="s">
        <v>1046</v>
      </c>
      <c r="C15" t="s">
        <v>364</v>
      </c>
    </row>
    <row r="16" spans="1:14" x14ac:dyDescent="0.2">
      <c r="A16" t="s">
        <v>1111</v>
      </c>
      <c r="C16" t="s">
        <v>365</v>
      </c>
    </row>
    <row r="17" spans="1:3" x14ac:dyDescent="0.2">
      <c r="A17" t="s">
        <v>1073</v>
      </c>
      <c r="C17" t="s">
        <v>366</v>
      </c>
    </row>
    <row r="18" spans="1:3" x14ac:dyDescent="0.2">
      <c r="A18" t="s">
        <v>1113</v>
      </c>
      <c r="C18" t="s">
        <v>367</v>
      </c>
    </row>
    <row r="19" spans="1:3" x14ac:dyDescent="0.2">
      <c r="A19" t="s">
        <v>1115</v>
      </c>
      <c r="C19" t="s">
        <v>368</v>
      </c>
    </row>
    <row r="20" spans="1:3" x14ac:dyDescent="0.2">
      <c r="A20" t="s">
        <v>1152</v>
      </c>
      <c r="C20" t="s">
        <v>1231</v>
      </c>
    </row>
    <row r="21" spans="1:3" x14ac:dyDescent="0.2">
      <c r="A21" t="s">
        <v>1232</v>
      </c>
      <c r="C21" t="s">
        <v>1233</v>
      </c>
    </row>
    <row r="22" spans="1:3" x14ac:dyDescent="0.2">
      <c r="A22" t="s">
        <v>1234</v>
      </c>
      <c r="C22" t="s">
        <v>1235</v>
      </c>
    </row>
    <row r="23" spans="1:3" x14ac:dyDescent="0.2">
      <c r="A23" t="s">
        <v>1154</v>
      </c>
      <c r="C23" t="s">
        <v>1236</v>
      </c>
    </row>
    <row r="24" spans="1:3" x14ac:dyDescent="0.2">
      <c r="A24" t="s">
        <v>1237</v>
      </c>
      <c r="C24" t="s">
        <v>1238</v>
      </c>
    </row>
    <row r="25" spans="1:3" x14ac:dyDescent="0.2">
      <c r="A25" t="s">
        <v>1156</v>
      </c>
      <c r="C25" t="s">
        <v>1239</v>
      </c>
    </row>
    <row r="26" spans="1:3" x14ac:dyDescent="0.2">
      <c r="A26" t="s">
        <v>1117</v>
      </c>
      <c r="C26" t="s">
        <v>1240</v>
      </c>
    </row>
    <row r="27" spans="1:3" x14ac:dyDescent="0.2">
      <c r="A27" t="s">
        <v>1058</v>
      </c>
      <c r="C27" t="s">
        <v>1241</v>
      </c>
    </row>
    <row r="28" spans="1:3" x14ac:dyDescent="0.2">
      <c r="A28" t="s">
        <v>1077</v>
      </c>
    </row>
    <row r="29" spans="1:3" x14ac:dyDescent="0.2">
      <c r="A29" t="s">
        <v>1079</v>
      </c>
    </row>
    <row r="30" spans="1:3" x14ac:dyDescent="0.2">
      <c r="A30" t="s">
        <v>1158</v>
      </c>
    </row>
    <row r="31" spans="1:3" x14ac:dyDescent="0.2">
      <c r="A31" t="s">
        <v>1119</v>
      </c>
    </row>
    <row r="32" spans="1:3" x14ac:dyDescent="0.2">
      <c r="A32" t="s">
        <v>1160</v>
      </c>
    </row>
    <row r="33" spans="1:1" x14ac:dyDescent="0.2">
      <c r="A33" t="s">
        <v>1083</v>
      </c>
    </row>
    <row r="34" spans="1:1" x14ac:dyDescent="0.2">
      <c r="A34" t="s">
        <v>1162</v>
      </c>
    </row>
    <row r="35" spans="1:1" x14ac:dyDescent="0.2">
      <c r="A35" t="s">
        <v>1182</v>
      </c>
    </row>
    <row r="36" spans="1:1" x14ac:dyDescent="0.2">
      <c r="A36" t="s">
        <v>1085</v>
      </c>
    </row>
    <row r="37" spans="1:1" x14ac:dyDescent="0.2">
      <c r="A37" t="s">
        <v>1164</v>
      </c>
    </row>
    <row r="38" spans="1:1" x14ac:dyDescent="0.2">
      <c r="A38" t="s">
        <v>1242</v>
      </c>
    </row>
    <row r="39" spans="1:1" x14ac:dyDescent="0.2">
      <c r="A39" t="s">
        <v>1166</v>
      </c>
    </row>
    <row r="40" spans="1:1" x14ac:dyDescent="0.2">
      <c r="A40" t="s">
        <v>1200</v>
      </c>
    </row>
    <row r="41" spans="1:1" x14ac:dyDescent="0.2">
      <c r="A41" t="s">
        <v>1060</v>
      </c>
    </row>
    <row r="42" spans="1:1" x14ac:dyDescent="0.2">
      <c r="A42" t="s">
        <v>1123</v>
      </c>
    </row>
    <row r="43" spans="1:1" x14ac:dyDescent="0.2">
      <c r="A43" t="s">
        <v>1243</v>
      </c>
    </row>
    <row r="44" spans="1:1" x14ac:dyDescent="0.2">
      <c r="A44" t="s">
        <v>1244</v>
      </c>
    </row>
    <row r="45" spans="1:1" x14ac:dyDescent="0.2">
      <c r="A45" t="s">
        <v>1245</v>
      </c>
    </row>
    <row r="46" spans="1:1" x14ac:dyDescent="0.2">
      <c r="A46" t="s">
        <v>1168</v>
      </c>
    </row>
    <row r="47" spans="1:1" x14ac:dyDescent="0.2">
      <c r="A47" t="s">
        <v>1087</v>
      </c>
    </row>
    <row r="48" spans="1:1" x14ac:dyDescent="0.2">
      <c r="A48" t="s">
        <v>1127</v>
      </c>
    </row>
    <row r="49" spans="1:1" x14ac:dyDescent="0.2">
      <c r="A49" t="s">
        <v>1125</v>
      </c>
    </row>
    <row r="50" spans="1:1" x14ac:dyDescent="0.2">
      <c r="A50" t="s">
        <v>1202</v>
      </c>
    </row>
    <row r="51" spans="1:1" x14ac:dyDescent="0.2">
      <c r="A51" t="s">
        <v>1170</v>
      </c>
    </row>
    <row r="52" spans="1:1" x14ac:dyDescent="0.2">
      <c r="A52" t="s">
        <v>1089</v>
      </c>
    </row>
    <row r="53" spans="1:1" x14ac:dyDescent="0.2">
      <c r="A53" t="s">
        <v>1246</v>
      </c>
    </row>
    <row r="54" spans="1:1" x14ac:dyDescent="0.2">
      <c r="A54" t="s">
        <v>1172</v>
      </c>
    </row>
    <row r="55" spans="1:1" x14ac:dyDescent="0.2">
      <c r="A55" t="s">
        <v>1247</v>
      </c>
    </row>
    <row r="56" spans="1:1" x14ac:dyDescent="0.2">
      <c r="A56" t="s">
        <v>1093</v>
      </c>
    </row>
    <row r="57" spans="1:1" x14ac:dyDescent="0.2">
      <c r="A57" t="s">
        <v>1248</v>
      </c>
    </row>
    <row r="58" spans="1:1" x14ac:dyDescent="0.2">
      <c r="A58" t="s">
        <v>1198</v>
      </c>
    </row>
    <row r="59" spans="1:1" x14ac:dyDescent="0.2">
      <c r="A59" t="s">
        <v>1249</v>
      </c>
    </row>
    <row r="60" spans="1:1" x14ac:dyDescent="0.2">
      <c r="A60" t="s">
        <v>1174</v>
      </c>
    </row>
    <row r="61" spans="1:1" x14ac:dyDescent="0.2">
      <c r="A61" t="s">
        <v>1250</v>
      </c>
    </row>
    <row r="62" spans="1:1" x14ac:dyDescent="0.2">
      <c r="A62" t="s">
        <v>1176</v>
      </c>
    </row>
    <row r="63" spans="1:1" x14ac:dyDescent="0.2">
      <c r="A63" t="s">
        <v>1251</v>
      </c>
    </row>
    <row r="64" spans="1:1" x14ac:dyDescent="0.2">
      <c r="A64" t="s">
        <v>1095</v>
      </c>
    </row>
    <row r="65" spans="1:1" x14ac:dyDescent="0.2">
      <c r="A65" t="s">
        <v>1178</v>
      </c>
    </row>
    <row r="66" spans="1:1" x14ac:dyDescent="0.2">
      <c r="A66" t="s">
        <v>1130</v>
      </c>
    </row>
    <row r="67" spans="1:1" x14ac:dyDescent="0.2">
      <c r="A67" t="s">
        <v>1252</v>
      </c>
    </row>
    <row r="68" spans="1:1" x14ac:dyDescent="0.2">
      <c r="A68" t="s">
        <v>1180</v>
      </c>
    </row>
    <row r="69" spans="1:1" x14ac:dyDescent="0.2">
      <c r="A69" t="s">
        <v>1253</v>
      </c>
    </row>
    <row r="70" spans="1:1" x14ac:dyDescent="0.2">
      <c r="A70" t="s">
        <v>1254</v>
      </c>
    </row>
    <row r="71" spans="1:1" x14ac:dyDescent="0.2">
      <c r="A71" t="s">
        <v>1054</v>
      </c>
    </row>
    <row r="72" spans="1:1" x14ac:dyDescent="0.2">
      <c r="A72" t="s">
        <v>1097</v>
      </c>
    </row>
    <row r="73" spans="1:1" x14ac:dyDescent="0.2">
      <c r="A73" t="s">
        <v>1255</v>
      </c>
    </row>
    <row r="74" spans="1:1" x14ac:dyDescent="0.2">
      <c r="A74" t="s">
        <v>1099</v>
      </c>
    </row>
    <row r="75" spans="1:1" x14ac:dyDescent="0.2">
      <c r="A75" t="s">
        <v>1101</v>
      </c>
    </row>
    <row r="76" spans="1:1" x14ac:dyDescent="0.2">
      <c r="A76" t="s">
        <v>1132</v>
      </c>
    </row>
    <row r="77" spans="1:1" x14ac:dyDescent="0.2">
      <c r="A77" t="s">
        <v>1134</v>
      </c>
    </row>
    <row r="78" spans="1:1" x14ac:dyDescent="0.2">
      <c r="A78" t="s">
        <v>1256</v>
      </c>
    </row>
    <row r="79" spans="1:1" x14ac:dyDescent="0.2">
      <c r="A79" t="s">
        <v>1257</v>
      </c>
    </row>
    <row r="80" spans="1:1" x14ac:dyDescent="0.2">
      <c r="A80" t="s">
        <v>1136</v>
      </c>
    </row>
    <row r="81" spans="1:1" x14ac:dyDescent="0.2">
      <c r="A81" t="s">
        <v>1138</v>
      </c>
    </row>
    <row r="82" spans="1:1" x14ac:dyDescent="0.2">
      <c r="A82" t="s">
        <v>1196</v>
      </c>
    </row>
    <row r="83" spans="1:1" x14ac:dyDescent="0.2">
      <c r="A83" t="s">
        <v>1258</v>
      </c>
    </row>
    <row r="84" spans="1:1" x14ac:dyDescent="0.2">
      <c r="A84" t="s">
        <v>1184</v>
      </c>
    </row>
    <row r="85" spans="1:1" x14ac:dyDescent="0.2">
      <c r="A85" t="s">
        <v>1056</v>
      </c>
    </row>
    <row r="86" spans="1:1" x14ac:dyDescent="0.2">
      <c r="A86" t="s">
        <v>1067</v>
      </c>
    </row>
    <row r="87" spans="1:1" x14ac:dyDescent="0.2">
      <c r="A87" t="s">
        <v>1186</v>
      </c>
    </row>
    <row r="88" spans="1:1" x14ac:dyDescent="0.2">
      <c r="A88" t="s">
        <v>1140</v>
      </c>
    </row>
    <row r="89" spans="1:1" x14ac:dyDescent="0.2">
      <c r="A89" t="s">
        <v>1091</v>
      </c>
    </row>
    <row r="90" spans="1:1" x14ac:dyDescent="0.2">
      <c r="A90" t="s">
        <v>1103</v>
      </c>
    </row>
    <row r="91" spans="1:1" x14ac:dyDescent="0.2">
      <c r="A91" t="s">
        <v>1142</v>
      </c>
    </row>
    <row r="92" spans="1:1" x14ac:dyDescent="0.2">
      <c r="A92" t="s">
        <v>1188</v>
      </c>
    </row>
    <row r="93" spans="1:1" x14ac:dyDescent="0.2">
      <c r="A93" t="s">
        <v>1259</v>
      </c>
    </row>
    <row r="94" spans="1:1" x14ac:dyDescent="0.2">
      <c r="A94" t="s">
        <v>1190</v>
      </c>
    </row>
    <row r="95" spans="1:1" x14ac:dyDescent="0.2">
      <c r="A95" t="s">
        <v>1105</v>
      </c>
    </row>
    <row r="96" spans="1:1" x14ac:dyDescent="0.2">
      <c r="A96" t="s">
        <v>1192</v>
      </c>
    </row>
    <row r="97" spans="1:1" x14ac:dyDescent="0.2">
      <c r="A97" t="s">
        <v>1048</v>
      </c>
    </row>
    <row r="98" spans="1:1" x14ac:dyDescent="0.2">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7"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8" t="str">
        <f>Spolu!C3&amp;", "&amp;Spolu!C6</f>
        <v>ZVÄZ ŠPORTOVEJ KYNOLÓGIE SR, Partizánska cesta 6883/97, Banská Bystrica, 974 01</v>
      </c>
      <c r="B1" s="368"/>
      <c r="C1" s="368"/>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69" t="s">
        <v>1260</v>
      </c>
      <c r="F3" s="370"/>
      <c r="N3" s="137" t="str">
        <f t="shared" si="0"/>
        <v>c - príspevok Slovenskému paralympijskému výboru</v>
      </c>
      <c r="O3" s="137" t="s">
        <v>343</v>
      </c>
      <c r="P3" s="137" t="s">
        <v>344</v>
      </c>
    </row>
    <row r="4" spans="1:16" ht="45.75" customHeight="1" x14ac:dyDescent="0.2">
      <c r="E4" s="370"/>
      <c r="F4" s="370"/>
      <c r="N4" s="137" t="str">
        <f t="shared" si="0"/>
        <v>d - príspevok športovcom top tímu</v>
      </c>
      <c r="O4" s="137" t="s">
        <v>345</v>
      </c>
      <c r="P4" s="137" t="s">
        <v>346</v>
      </c>
    </row>
    <row r="5" spans="1:16" ht="30.75" customHeight="1" x14ac:dyDescent="0.2">
      <c r="C5" s="138" t="s">
        <v>1261</v>
      </c>
      <c r="N5" s="137" t="str">
        <f t="shared" si="0"/>
        <v>e - rozvoj športov, ktoré nie sú uznanými podľa zákona č. 440/2015 Z. z.</v>
      </c>
      <c r="O5" s="137" t="s">
        <v>347</v>
      </c>
      <c r="P5" s="137" t="s">
        <v>352</v>
      </c>
    </row>
    <row r="6" spans="1:16" ht="30" x14ac:dyDescent="0.2">
      <c r="C6" s="138" t="s">
        <v>1262</v>
      </c>
      <c r="E6" s="140" t="s">
        <v>1263</v>
      </c>
      <c r="F6" s="149"/>
      <c r="N6" s="137" t="str">
        <f t="shared" si="0"/>
        <v>f - organizovanie významných a tradičných športových podujatí na území SR v roku 2020</v>
      </c>
      <c r="O6" s="137" t="s">
        <v>349</v>
      </c>
      <c r="P6" s="137" t="s">
        <v>1264</v>
      </c>
    </row>
    <row r="7" spans="1:16" x14ac:dyDescent="0.2">
      <c r="C7" s="138" t="s">
        <v>1265</v>
      </c>
      <c r="E7" s="140" t="s">
        <v>1266</v>
      </c>
      <c r="F7" s="150"/>
      <c r="N7" s="137" t="str">
        <f t="shared" si="0"/>
        <v>g - projekty školského, univerzitného športu a športu pre všetkých</v>
      </c>
      <c r="O7" s="137" t="s">
        <v>351</v>
      </c>
      <c r="P7" s="137" t="s">
        <v>1267</v>
      </c>
    </row>
    <row r="8" spans="1:16" x14ac:dyDescent="0.2">
      <c r="C8" s="138" t="s">
        <v>1685</v>
      </c>
      <c r="E8" s="140" t="s">
        <v>1268</v>
      </c>
      <c r="F8" s="151"/>
      <c r="N8" s="137" t="str">
        <f t="shared" si="0"/>
        <v>h - podpora a rozvoj turistických a cykloturistických trás</v>
      </c>
      <c r="O8" s="137" t="s">
        <v>353</v>
      </c>
      <c r="P8" s="137" t="s">
        <v>354</v>
      </c>
    </row>
    <row r="9" spans="1:16" x14ac:dyDescent="0.2">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x14ac:dyDescent="0.2">
      <c r="N10" s="137" t="str">
        <f t="shared" si="0"/>
        <v>j - projekty pre popularizáciu pohybových aktivít detí, mládeže a seniorov</v>
      </c>
      <c r="O10" s="137" t="s">
        <v>356</v>
      </c>
      <c r="P10" s="137" t="s">
        <v>1271</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1" t="s">
        <v>1272</v>
      </c>
      <c r="B12" s="371"/>
      <c r="C12" s="371"/>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1273</v>
      </c>
    </row>
    <row r="14" spans="1:16" ht="45" customHeight="1" x14ac:dyDescent="0.2">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1274</v>
      </c>
    </row>
    <row r="15" spans="1:16" ht="32.1" customHeight="1" thickBot="1" x14ac:dyDescent="0.25">
      <c r="A15" s="139" t="s">
        <v>1275</v>
      </c>
      <c r="B15" s="373" t="s">
        <v>1276</v>
      </c>
      <c r="C15" s="374"/>
      <c r="N15" s="137" t="str">
        <f t="shared" si="0"/>
        <v>o - účasť na významnej súťaži podľa § 3 písm. h) druhého až štvrtého bodu Zákona o športe vrátane prípravy na túto súťaž</v>
      </c>
      <c r="O15" s="137" t="s">
        <v>365</v>
      </c>
      <c r="P15" s="137" t="s">
        <v>1277</v>
      </c>
    </row>
    <row r="16" spans="1:16" x14ac:dyDescent="0.2">
      <c r="A16" s="139" t="s">
        <v>1278</v>
      </c>
      <c r="B16" s="142">
        <f>F8</f>
        <v>0</v>
      </c>
      <c r="E16" s="145" t="s">
        <v>1279</v>
      </c>
      <c r="F16" s="146"/>
      <c r="N16" s="137" t="str">
        <f t="shared" si="0"/>
        <v>p - účasť na významnej súťaži podľa § 3 písm. h) prvého bodu Zákona o športe</v>
      </c>
      <c r="O16" s="137" t="s">
        <v>366</v>
      </c>
      <c r="P16" s="137" t="s">
        <v>1280</v>
      </c>
    </row>
    <row r="17" spans="1:16" x14ac:dyDescent="0.2">
      <c r="A17" s="139" t="s">
        <v>1281</v>
      </c>
      <c r="B17" s="254" t="s">
        <v>1282</v>
      </c>
      <c r="C17" s="194"/>
      <c r="E17" s="147"/>
      <c r="F17" s="284"/>
      <c r="N17" s="137" t="str">
        <f t="shared" si="0"/>
        <v xml:space="preserve">q - </v>
      </c>
      <c r="O17" s="137" t="s">
        <v>367</v>
      </c>
    </row>
    <row r="18" spans="1:16" x14ac:dyDescent="0.2">
      <c r="B18" s="193" t="s">
        <v>1283</v>
      </c>
      <c r="C18" s="142" t="str">
        <f>Spolu!C4</f>
        <v>31945732</v>
      </c>
      <c r="E18" s="147" t="s">
        <v>1284</v>
      </c>
      <c r="F18" s="284">
        <v>421947749446</v>
      </c>
      <c r="N18" s="137" t="str">
        <f t="shared" si="0"/>
        <v xml:space="preserve">r - </v>
      </c>
      <c r="O18" s="137" t="s">
        <v>368</v>
      </c>
    </row>
    <row r="19" spans="1:16" x14ac:dyDescent="0.2">
      <c r="E19" s="147" t="s">
        <v>1285</v>
      </c>
      <c r="F19" s="284">
        <v>421947749756</v>
      </c>
    </row>
    <row r="20" spans="1:16" ht="15.75" thickBot="1" x14ac:dyDescent="0.25">
      <c r="A20" s="139" t="s">
        <v>392</v>
      </c>
      <c r="B20" s="143">
        <f>F6</f>
        <v>0</v>
      </c>
      <c r="E20" s="208"/>
      <c r="F20" s="285"/>
    </row>
    <row r="21" spans="1:16" ht="189" customHeight="1" x14ac:dyDescent="0.2">
      <c r="B21" s="211"/>
      <c r="C21" s="144"/>
    </row>
    <row r="22" spans="1:16" ht="39.75" customHeight="1" x14ac:dyDescent="0.2">
      <c r="B22" s="367" t="s">
        <v>1286</v>
      </c>
      <c r="C22" s="367"/>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1287</v>
      </c>
    </row>
    <row r="29" spans="1:16" x14ac:dyDescent="0.2">
      <c r="N29" s="137" t="s">
        <v>1288</v>
      </c>
    </row>
    <row r="30" spans="1:16" x14ac:dyDescent="0.2">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Veronika Piatrová</cp:lastModifiedBy>
  <cp:revision/>
  <cp:lastPrinted>2026-03-18T11:15:50Z</cp:lastPrinted>
  <dcterms:created xsi:type="dcterms:W3CDTF">2017-02-20T06:20:12Z</dcterms:created>
  <dcterms:modified xsi:type="dcterms:W3CDTF">2026-03-18T11:15:55Z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